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en\50_Persönliche Ordner\Brünler\xls\"/>
    </mc:Choice>
  </mc:AlternateContent>
  <bookViews>
    <workbookView xWindow="0" yWindow="0" windowWidth="23040" windowHeight="8910"/>
  </bookViews>
  <sheets>
    <sheet name="Visualisierung" sheetId="1" r:id="rId1"/>
    <sheet name="Berechnung" sheetId="2" r:id="rId2"/>
  </sheets>
  <definedNames>
    <definedName name="gruen">OFFSET(Berechnung!$X$4,0,0,Berechnung!$F$1,1)</definedName>
    <definedName name="Jahr">OFFSET(Berechnung!$G$4,0,0,Berechnung!$F$1,1)</definedName>
    <definedName name="Kalenderjahr">OFFSET(Berechnung!$H$4,0,0,Berechnung!$F$1,1)</definedName>
    <definedName name="mit_Strompreis__Erhöhung">OFFSET(Berechnung!$K$4,0,0,Berechnung!$F$1,1)</definedName>
    <definedName name="rot">OFFSET(Berechnung!$V$4,0,0,Berechnung!$F$1,1)</definedName>
    <definedName name="rotunternull">OFFSET(Berechnung!$W$4,0,0,Berechnung!$F$1,1)</definedName>
    <definedName name="uebernull">OFFSET(Berechnung!$T$4,0,0,Berechnung!$F$1,1)</definedName>
    <definedName name="unternull">OFFSET(Berechnung!$S$4,0,0,Berechnung!$F$1,1)</definedName>
  </definedNames>
  <calcPr calcId="162913"/>
</workbook>
</file>

<file path=xl/calcChain.xml><?xml version="1.0" encoding="utf-8"?>
<calcChain xmlns="http://schemas.openxmlformats.org/spreadsheetml/2006/main">
  <c r="B27" i="1" l="1"/>
  <c r="H2" i="2" l="1"/>
  <c r="F1" i="2"/>
  <c r="B23" i="1"/>
  <c r="O4" i="2" l="1"/>
  <c r="O5" i="2" s="1"/>
  <c r="V2" i="2"/>
  <c r="V5" i="2" l="1"/>
  <c r="O6" i="2"/>
  <c r="V4" i="2"/>
  <c r="K4" i="2"/>
  <c r="L4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" i="2"/>
  <c r="K5" i="2" s="1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 s="1"/>
  <c r="H4" i="2"/>
  <c r="H1" i="2" l="1"/>
  <c r="C23" i="1" s="1"/>
  <c r="H5" i="2"/>
  <c r="B4" i="2"/>
  <c r="O7" i="2"/>
  <c r="V6" i="2"/>
  <c r="P25" i="2"/>
  <c r="P21" i="2"/>
  <c r="P17" i="2"/>
  <c r="P13" i="2"/>
  <c r="P9" i="2"/>
  <c r="P51" i="2"/>
  <c r="P43" i="2"/>
  <c r="P35" i="2"/>
  <c r="P27" i="2"/>
  <c r="P19" i="2"/>
  <c r="P15" i="2"/>
  <c r="P11" i="2"/>
  <c r="P7" i="2"/>
  <c r="P5" i="2"/>
  <c r="P47" i="2"/>
  <c r="P39" i="2"/>
  <c r="P31" i="2"/>
  <c r="P23" i="2"/>
  <c r="P26" i="2"/>
  <c r="P22" i="2"/>
  <c r="P18" i="2"/>
  <c r="P14" i="2"/>
  <c r="P10" i="2"/>
  <c r="P6" i="2"/>
  <c r="P54" i="2"/>
  <c r="P50" i="2"/>
  <c r="P46" i="2"/>
  <c r="P42" i="2"/>
  <c r="P38" i="2"/>
  <c r="P34" i="2"/>
  <c r="P30" i="2"/>
  <c r="P53" i="2"/>
  <c r="P49" i="2"/>
  <c r="P45" i="2"/>
  <c r="P41" i="2"/>
  <c r="P37" i="2"/>
  <c r="P33" i="2"/>
  <c r="P29" i="2"/>
  <c r="P52" i="2"/>
  <c r="P48" i="2"/>
  <c r="P44" i="2"/>
  <c r="P40" i="2"/>
  <c r="P36" i="2"/>
  <c r="P32" i="2"/>
  <c r="P28" i="2"/>
  <c r="P24" i="2"/>
  <c r="P20" i="2"/>
  <c r="P16" i="2"/>
  <c r="P12" i="2"/>
  <c r="P8" i="2"/>
  <c r="L5" i="2"/>
  <c r="P4" i="2"/>
  <c r="Q4" i="2" s="1"/>
  <c r="C4" i="2" s="1"/>
  <c r="D4" i="2" s="1"/>
  <c r="E4" i="2" s="1"/>
  <c r="H6" i="2" l="1"/>
  <c r="B5" i="2"/>
  <c r="O8" i="2"/>
  <c r="V7" i="2"/>
  <c r="L6" i="2"/>
  <c r="Q5" i="2"/>
  <c r="C5" i="2" s="1"/>
  <c r="D5" i="2" s="1"/>
  <c r="E5" i="2" s="1"/>
  <c r="S4" i="2"/>
  <c r="W4" i="2" s="1"/>
  <c r="T4" i="2"/>
  <c r="X4" i="2" s="1"/>
  <c r="AC3" i="2"/>
  <c r="H7" i="2" l="1"/>
  <c r="B6" i="2"/>
  <c r="O9" i="2"/>
  <c r="V8" i="2"/>
  <c r="L7" i="2"/>
  <c r="Q6" i="2"/>
  <c r="C6" i="2" s="1"/>
  <c r="D6" i="2" s="1"/>
  <c r="E6" i="2" s="1"/>
  <c r="S5" i="2"/>
  <c r="W5" i="2" s="1"/>
  <c r="T5" i="2"/>
  <c r="X5" i="2" s="1"/>
  <c r="H8" i="2" l="1"/>
  <c r="B7" i="2"/>
  <c r="O10" i="2"/>
  <c r="V9" i="2"/>
  <c r="L8" i="2"/>
  <c r="Q7" i="2"/>
  <c r="C7" i="2" s="1"/>
  <c r="D7" i="2" s="1"/>
  <c r="E7" i="2" s="1"/>
  <c r="T6" i="2"/>
  <c r="X6" i="2" s="1"/>
  <c r="S6" i="2"/>
  <c r="W6" i="2" s="1"/>
  <c r="AC4" i="2"/>
  <c r="H9" i="2" l="1"/>
  <c r="B8" i="2"/>
  <c r="O11" i="2"/>
  <c r="V10" i="2"/>
  <c r="L9" i="2"/>
  <c r="Q8" i="2"/>
  <c r="C8" i="2" s="1"/>
  <c r="D8" i="2" s="1"/>
  <c r="E8" i="2" s="1"/>
  <c r="S7" i="2"/>
  <c r="W7" i="2" s="1"/>
  <c r="T7" i="2"/>
  <c r="X7" i="2" s="1"/>
  <c r="AC5" i="2"/>
  <c r="H10" i="2" l="1"/>
  <c r="B9" i="2"/>
  <c r="O12" i="2"/>
  <c r="V11" i="2"/>
  <c r="L10" i="2"/>
  <c r="Q9" i="2"/>
  <c r="C9" i="2" s="1"/>
  <c r="D9" i="2" s="1"/>
  <c r="E9" i="2" s="1"/>
  <c r="T8" i="2"/>
  <c r="X8" i="2" s="1"/>
  <c r="S8" i="2"/>
  <c r="W8" i="2" s="1"/>
  <c r="AC6" i="2"/>
  <c r="H11" i="2" l="1"/>
  <c r="B10" i="2"/>
  <c r="O13" i="2"/>
  <c r="V12" i="2"/>
  <c r="L11" i="2"/>
  <c r="Q10" i="2"/>
  <c r="C10" i="2" s="1"/>
  <c r="D10" i="2" s="1"/>
  <c r="E10" i="2" s="1"/>
  <c r="S9" i="2"/>
  <c r="W9" i="2" s="1"/>
  <c r="T9" i="2"/>
  <c r="X9" i="2" s="1"/>
  <c r="AC7" i="2"/>
  <c r="H12" i="2" l="1"/>
  <c r="B11" i="2"/>
  <c r="O14" i="2"/>
  <c r="V13" i="2"/>
  <c r="L12" i="2"/>
  <c r="Q11" i="2"/>
  <c r="C11" i="2" s="1"/>
  <c r="D11" i="2" s="1"/>
  <c r="E11" i="2" s="1"/>
  <c r="T10" i="2"/>
  <c r="X10" i="2" s="1"/>
  <c r="S10" i="2"/>
  <c r="W10" i="2" s="1"/>
  <c r="AC8" i="2"/>
  <c r="H13" i="2" l="1"/>
  <c r="B12" i="2"/>
  <c r="O15" i="2"/>
  <c r="V14" i="2"/>
  <c r="L13" i="2"/>
  <c r="Q12" i="2"/>
  <c r="C12" i="2" s="1"/>
  <c r="D12" i="2" s="1"/>
  <c r="E12" i="2" s="1"/>
  <c r="S11" i="2"/>
  <c r="W11" i="2" s="1"/>
  <c r="T11" i="2"/>
  <c r="X11" i="2" s="1"/>
  <c r="AC9" i="2"/>
  <c r="H14" i="2" l="1"/>
  <c r="B13" i="2"/>
  <c r="O16" i="2"/>
  <c r="V15" i="2"/>
  <c r="L14" i="2"/>
  <c r="Q13" i="2"/>
  <c r="C13" i="2" s="1"/>
  <c r="D13" i="2" s="1"/>
  <c r="E13" i="2" s="1"/>
  <c r="T12" i="2"/>
  <c r="X12" i="2" s="1"/>
  <c r="S12" i="2"/>
  <c r="W12" i="2" s="1"/>
  <c r="AC11" i="2"/>
  <c r="AC10" i="2"/>
  <c r="H15" i="2" l="1"/>
  <c r="B14" i="2"/>
  <c r="O17" i="2"/>
  <c r="V16" i="2"/>
  <c r="L15" i="2"/>
  <c r="Q14" i="2"/>
  <c r="C14" i="2" s="1"/>
  <c r="D14" i="2" s="1"/>
  <c r="E14" i="2" s="1"/>
  <c r="S13" i="2"/>
  <c r="W13" i="2" s="1"/>
  <c r="T13" i="2"/>
  <c r="X13" i="2" s="1"/>
  <c r="H16" i="2" l="1"/>
  <c r="B15" i="2"/>
  <c r="O18" i="2"/>
  <c r="V17" i="2"/>
  <c r="L16" i="2"/>
  <c r="Q15" i="2"/>
  <c r="C15" i="2" s="1"/>
  <c r="D15" i="2" s="1"/>
  <c r="E15" i="2" s="1"/>
  <c r="T14" i="2"/>
  <c r="X14" i="2" s="1"/>
  <c r="S14" i="2"/>
  <c r="W14" i="2" s="1"/>
  <c r="H17" i="2" l="1"/>
  <c r="B16" i="2"/>
  <c r="O19" i="2"/>
  <c r="V18" i="2"/>
  <c r="L17" i="2"/>
  <c r="Q16" i="2"/>
  <c r="C16" i="2" s="1"/>
  <c r="D16" i="2" s="1"/>
  <c r="E16" i="2" s="1"/>
  <c r="S15" i="2"/>
  <c r="W15" i="2" s="1"/>
  <c r="T15" i="2"/>
  <c r="X15" i="2" s="1"/>
  <c r="H18" i="2" l="1"/>
  <c r="B17" i="2"/>
  <c r="O20" i="2"/>
  <c r="V19" i="2"/>
  <c r="L18" i="2"/>
  <c r="Q17" i="2"/>
  <c r="C17" i="2" s="1"/>
  <c r="D17" i="2" s="1"/>
  <c r="T16" i="2"/>
  <c r="X16" i="2" s="1"/>
  <c r="S16" i="2"/>
  <c r="W16" i="2" s="1"/>
  <c r="E17" i="2" l="1"/>
  <c r="H19" i="2"/>
  <c r="B18" i="2"/>
  <c r="O21" i="2"/>
  <c r="V20" i="2"/>
  <c r="L19" i="2"/>
  <c r="Q18" i="2"/>
  <c r="C18" i="2" s="1"/>
  <c r="D18" i="2" s="1"/>
  <c r="E18" i="2" s="1"/>
  <c r="S17" i="2"/>
  <c r="W17" i="2" s="1"/>
  <c r="T17" i="2"/>
  <c r="X17" i="2" s="1"/>
  <c r="H20" i="2" l="1"/>
  <c r="B19" i="2"/>
  <c r="O22" i="2"/>
  <c r="V21" i="2"/>
  <c r="L20" i="2"/>
  <c r="Q19" i="2"/>
  <c r="C19" i="2" s="1"/>
  <c r="D19" i="2" s="1"/>
  <c r="T18" i="2"/>
  <c r="X18" i="2" s="1"/>
  <c r="S18" i="2"/>
  <c r="W18" i="2" s="1"/>
  <c r="E19" i="2" l="1"/>
  <c r="H21" i="2"/>
  <c r="B20" i="2"/>
  <c r="O23" i="2"/>
  <c r="V22" i="2"/>
  <c r="L21" i="2"/>
  <c r="Q20" i="2"/>
  <c r="C20" i="2" s="1"/>
  <c r="D20" i="2" s="1"/>
  <c r="E20" i="2" s="1"/>
  <c r="S19" i="2"/>
  <c r="W19" i="2" s="1"/>
  <c r="T19" i="2"/>
  <c r="X19" i="2" s="1"/>
  <c r="H22" i="2" l="1"/>
  <c r="B21" i="2"/>
  <c r="O24" i="2"/>
  <c r="V23" i="2"/>
  <c r="L22" i="2"/>
  <c r="Q21" i="2"/>
  <c r="C21" i="2" s="1"/>
  <c r="D21" i="2" s="1"/>
  <c r="E21" i="2" s="1"/>
  <c r="T20" i="2"/>
  <c r="X20" i="2" s="1"/>
  <c r="S20" i="2"/>
  <c r="W20" i="2" s="1"/>
  <c r="H23" i="2" l="1"/>
  <c r="B22" i="2"/>
  <c r="O25" i="2"/>
  <c r="V24" i="2"/>
  <c r="L23" i="2"/>
  <c r="Q22" i="2"/>
  <c r="C22" i="2" s="1"/>
  <c r="D22" i="2" s="1"/>
  <c r="S21" i="2"/>
  <c r="W21" i="2" s="1"/>
  <c r="T21" i="2"/>
  <c r="X21" i="2" s="1"/>
  <c r="E22" i="2" l="1"/>
  <c r="H24" i="2"/>
  <c r="B23" i="2"/>
  <c r="O26" i="2"/>
  <c r="V25" i="2"/>
  <c r="L24" i="2"/>
  <c r="Q23" i="2"/>
  <c r="C23" i="2" s="1"/>
  <c r="D23" i="2" s="1"/>
  <c r="E23" i="2" s="1"/>
  <c r="T22" i="2"/>
  <c r="X22" i="2" s="1"/>
  <c r="S22" i="2"/>
  <c r="W22" i="2" s="1"/>
  <c r="H25" i="2" l="1"/>
  <c r="B24" i="2"/>
  <c r="O27" i="2"/>
  <c r="V26" i="2"/>
  <c r="L25" i="2"/>
  <c r="Q24" i="2"/>
  <c r="C24" i="2" s="1"/>
  <c r="D24" i="2" s="1"/>
  <c r="E24" i="2" s="1"/>
  <c r="S23" i="2"/>
  <c r="W23" i="2" s="1"/>
  <c r="T23" i="2"/>
  <c r="X23" i="2" s="1"/>
  <c r="H26" i="2" l="1"/>
  <c r="B25" i="2"/>
  <c r="O28" i="2"/>
  <c r="V27" i="2"/>
  <c r="L26" i="2"/>
  <c r="Q25" i="2"/>
  <c r="C25" i="2" s="1"/>
  <c r="D25" i="2" s="1"/>
  <c r="E25" i="2" s="1"/>
  <c r="T24" i="2"/>
  <c r="X24" i="2" s="1"/>
  <c r="S24" i="2"/>
  <c r="W24" i="2" s="1"/>
  <c r="H27" i="2" l="1"/>
  <c r="B26" i="2"/>
  <c r="O29" i="2"/>
  <c r="V28" i="2"/>
  <c r="L27" i="2"/>
  <c r="Q26" i="2"/>
  <c r="C26" i="2" s="1"/>
  <c r="D26" i="2" s="1"/>
  <c r="E26" i="2" s="1"/>
  <c r="S25" i="2"/>
  <c r="W25" i="2" s="1"/>
  <c r="T25" i="2"/>
  <c r="X25" i="2" s="1"/>
  <c r="H28" i="2" l="1"/>
  <c r="B27" i="2"/>
  <c r="O30" i="2"/>
  <c r="V29" i="2"/>
  <c r="L28" i="2"/>
  <c r="Q27" i="2"/>
  <c r="C27" i="2" s="1"/>
  <c r="D27" i="2" s="1"/>
  <c r="E27" i="2" s="1"/>
  <c r="T26" i="2"/>
  <c r="X26" i="2" s="1"/>
  <c r="S26" i="2"/>
  <c r="W26" i="2" s="1"/>
  <c r="H29" i="2" l="1"/>
  <c r="B28" i="2"/>
  <c r="O31" i="2"/>
  <c r="V30" i="2"/>
  <c r="L29" i="2"/>
  <c r="Q28" i="2"/>
  <c r="C28" i="2" s="1"/>
  <c r="D28" i="2" s="1"/>
  <c r="E28" i="2" s="1"/>
  <c r="S27" i="2"/>
  <c r="W27" i="2" s="1"/>
  <c r="T27" i="2"/>
  <c r="X27" i="2" s="1"/>
  <c r="H30" i="2" l="1"/>
  <c r="B29" i="2"/>
  <c r="O32" i="2"/>
  <c r="V31" i="2"/>
  <c r="L30" i="2"/>
  <c r="Q29" i="2"/>
  <c r="C29" i="2" s="1"/>
  <c r="D29" i="2" s="1"/>
  <c r="E29" i="2" s="1"/>
  <c r="T28" i="2"/>
  <c r="X28" i="2" s="1"/>
  <c r="S28" i="2"/>
  <c r="W28" i="2" s="1"/>
  <c r="H31" i="2" l="1"/>
  <c r="B30" i="2"/>
  <c r="O33" i="2"/>
  <c r="V32" i="2"/>
  <c r="L31" i="2"/>
  <c r="Q30" i="2"/>
  <c r="C30" i="2" s="1"/>
  <c r="D30" i="2" s="1"/>
  <c r="E30" i="2" s="1"/>
  <c r="S29" i="2"/>
  <c r="W29" i="2" s="1"/>
  <c r="T29" i="2"/>
  <c r="X29" i="2" s="1"/>
  <c r="H32" i="2" l="1"/>
  <c r="B31" i="2"/>
  <c r="O34" i="2"/>
  <c r="V33" i="2"/>
  <c r="L32" i="2"/>
  <c r="Q31" i="2"/>
  <c r="C31" i="2" s="1"/>
  <c r="D31" i="2" s="1"/>
  <c r="E31" i="2" s="1"/>
  <c r="T30" i="2"/>
  <c r="X30" i="2" s="1"/>
  <c r="S30" i="2"/>
  <c r="W30" i="2" s="1"/>
  <c r="H33" i="2" l="1"/>
  <c r="B32" i="2"/>
  <c r="O35" i="2"/>
  <c r="V34" i="2"/>
  <c r="L33" i="2"/>
  <c r="Q32" i="2"/>
  <c r="C32" i="2" s="1"/>
  <c r="D32" i="2" s="1"/>
  <c r="E32" i="2" s="1"/>
  <c r="S31" i="2"/>
  <c r="W31" i="2" s="1"/>
  <c r="T31" i="2"/>
  <c r="X31" i="2" s="1"/>
  <c r="H34" i="2" l="1"/>
  <c r="B33" i="2"/>
  <c r="O36" i="2"/>
  <c r="V35" i="2"/>
  <c r="L34" i="2"/>
  <c r="Q33" i="2"/>
  <c r="C33" i="2" s="1"/>
  <c r="D33" i="2" s="1"/>
  <c r="E33" i="2" s="1"/>
  <c r="T32" i="2"/>
  <c r="X32" i="2" s="1"/>
  <c r="S32" i="2"/>
  <c r="W32" i="2" s="1"/>
  <c r="H35" i="2" l="1"/>
  <c r="B34" i="2"/>
  <c r="O37" i="2"/>
  <c r="V36" i="2"/>
  <c r="L35" i="2"/>
  <c r="Q34" i="2"/>
  <c r="C34" i="2" s="1"/>
  <c r="D34" i="2" s="1"/>
  <c r="E34" i="2" s="1"/>
  <c r="S33" i="2"/>
  <c r="W33" i="2" s="1"/>
  <c r="T33" i="2"/>
  <c r="X33" i="2" s="1"/>
  <c r="H36" i="2" l="1"/>
  <c r="B35" i="2"/>
  <c r="O38" i="2"/>
  <c r="V37" i="2"/>
  <c r="L36" i="2"/>
  <c r="Q35" i="2"/>
  <c r="C35" i="2" s="1"/>
  <c r="D35" i="2" s="1"/>
  <c r="E35" i="2" s="1"/>
  <c r="T34" i="2"/>
  <c r="X34" i="2" s="1"/>
  <c r="S34" i="2"/>
  <c r="W34" i="2" s="1"/>
  <c r="H37" i="2" l="1"/>
  <c r="B36" i="2"/>
  <c r="O39" i="2"/>
  <c r="V38" i="2"/>
  <c r="L37" i="2"/>
  <c r="Q36" i="2"/>
  <c r="C36" i="2" s="1"/>
  <c r="D36" i="2" s="1"/>
  <c r="E36" i="2" s="1"/>
  <c r="S35" i="2"/>
  <c r="W35" i="2" s="1"/>
  <c r="T35" i="2"/>
  <c r="X35" i="2" s="1"/>
  <c r="H38" i="2" l="1"/>
  <c r="B37" i="2"/>
  <c r="O40" i="2"/>
  <c r="V39" i="2"/>
  <c r="L38" i="2"/>
  <c r="Q37" i="2"/>
  <c r="C37" i="2" s="1"/>
  <c r="D37" i="2" s="1"/>
  <c r="E37" i="2" s="1"/>
  <c r="T36" i="2"/>
  <c r="X36" i="2" s="1"/>
  <c r="S36" i="2"/>
  <c r="W36" i="2" s="1"/>
  <c r="H39" i="2" l="1"/>
  <c r="B38" i="2"/>
  <c r="O41" i="2"/>
  <c r="V40" i="2"/>
  <c r="L39" i="2"/>
  <c r="Q38" i="2"/>
  <c r="C38" i="2" s="1"/>
  <c r="D38" i="2" s="1"/>
  <c r="E38" i="2" s="1"/>
  <c r="S37" i="2"/>
  <c r="W37" i="2" s="1"/>
  <c r="T37" i="2"/>
  <c r="X37" i="2" s="1"/>
  <c r="H40" i="2" l="1"/>
  <c r="B39" i="2"/>
  <c r="O42" i="2"/>
  <c r="V41" i="2"/>
  <c r="L40" i="2"/>
  <c r="Q39" i="2"/>
  <c r="C39" i="2" s="1"/>
  <c r="D39" i="2" s="1"/>
  <c r="E39" i="2" s="1"/>
  <c r="T38" i="2"/>
  <c r="X38" i="2" s="1"/>
  <c r="S38" i="2"/>
  <c r="W38" i="2" s="1"/>
  <c r="H41" i="2" l="1"/>
  <c r="B40" i="2"/>
  <c r="O43" i="2"/>
  <c r="V42" i="2"/>
  <c r="L41" i="2"/>
  <c r="Q40" i="2"/>
  <c r="C40" i="2" s="1"/>
  <c r="D40" i="2" s="1"/>
  <c r="E40" i="2" s="1"/>
  <c r="S39" i="2"/>
  <c r="W39" i="2" s="1"/>
  <c r="T39" i="2"/>
  <c r="X39" i="2" s="1"/>
  <c r="H42" i="2" l="1"/>
  <c r="B41" i="2"/>
  <c r="O44" i="2"/>
  <c r="V43" i="2"/>
  <c r="L42" i="2"/>
  <c r="Q41" i="2"/>
  <c r="C41" i="2" s="1"/>
  <c r="D41" i="2" s="1"/>
  <c r="E41" i="2" s="1"/>
  <c r="T40" i="2"/>
  <c r="X40" i="2" s="1"/>
  <c r="S40" i="2"/>
  <c r="W40" i="2" s="1"/>
  <c r="H43" i="2" l="1"/>
  <c r="B42" i="2"/>
  <c r="O45" i="2"/>
  <c r="V44" i="2"/>
  <c r="L43" i="2"/>
  <c r="Q42" i="2"/>
  <c r="C42" i="2" s="1"/>
  <c r="D42" i="2" s="1"/>
  <c r="E42" i="2" s="1"/>
  <c r="S41" i="2"/>
  <c r="W41" i="2" s="1"/>
  <c r="T41" i="2"/>
  <c r="X41" i="2" s="1"/>
  <c r="H44" i="2" l="1"/>
  <c r="B43" i="2"/>
  <c r="O46" i="2"/>
  <c r="V45" i="2"/>
  <c r="L44" i="2"/>
  <c r="Q43" i="2"/>
  <c r="C43" i="2" s="1"/>
  <c r="D43" i="2" s="1"/>
  <c r="E43" i="2" s="1"/>
  <c r="T42" i="2"/>
  <c r="X42" i="2" s="1"/>
  <c r="S42" i="2"/>
  <c r="W42" i="2" s="1"/>
  <c r="H45" i="2" l="1"/>
  <c r="B44" i="2"/>
  <c r="O47" i="2"/>
  <c r="V46" i="2"/>
  <c r="L45" i="2"/>
  <c r="Q44" i="2"/>
  <c r="C44" i="2" s="1"/>
  <c r="D44" i="2" s="1"/>
  <c r="E44" i="2" s="1"/>
  <c r="S43" i="2"/>
  <c r="W43" i="2" s="1"/>
  <c r="T43" i="2"/>
  <c r="X43" i="2" s="1"/>
  <c r="H46" i="2" l="1"/>
  <c r="B45" i="2"/>
  <c r="O48" i="2"/>
  <c r="V47" i="2"/>
  <c r="L46" i="2"/>
  <c r="Q45" i="2"/>
  <c r="C45" i="2" s="1"/>
  <c r="D45" i="2" s="1"/>
  <c r="E45" i="2" s="1"/>
  <c r="T44" i="2"/>
  <c r="X44" i="2" s="1"/>
  <c r="S44" i="2"/>
  <c r="W44" i="2" s="1"/>
  <c r="H47" i="2" l="1"/>
  <c r="B46" i="2"/>
  <c r="O49" i="2"/>
  <c r="V48" i="2"/>
  <c r="L47" i="2"/>
  <c r="Q46" i="2"/>
  <c r="C46" i="2" s="1"/>
  <c r="D46" i="2" s="1"/>
  <c r="E46" i="2" s="1"/>
  <c r="S45" i="2"/>
  <c r="W45" i="2" s="1"/>
  <c r="T45" i="2"/>
  <c r="X45" i="2" s="1"/>
  <c r="H48" i="2" l="1"/>
  <c r="B47" i="2"/>
  <c r="O50" i="2"/>
  <c r="V49" i="2"/>
  <c r="L48" i="2"/>
  <c r="Q47" i="2"/>
  <c r="C47" i="2" s="1"/>
  <c r="D47" i="2" s="1"/>
  <c r="E47" i="2" s="1"/>
  <c r="T46" i="2"/>
  <c r="X46" i="2" s="1"/>
  <c r="S46" i="2"/>
  <c r="W46" i="2" s="1"/>
  <c r="H49" i="2" l="1"/>
  <c r="B48" i="2"/>
  <c r="O51" i="2"/>
  <c r="V50" i="2"/>
  <c r="L49" i="2"/>
  <c r="Q48" i="2"/>
  <c r="C48" i="2" s="1"/>
  <c r="D48" i="2" s="1"/>
  <c r="E48" i="2" s="1"/>
  <c r="S47" i="2"/>
  <c r="W47" i="2" s="1"/>
  <c r="T47" i="2"/>
  <c r="X47" i="2" s="1"/>
  <c r="H50" i="2" l="1"/>
  <c r="B49" i="2"/>
  <c r="O52" i="2"/>
  <c r="V51" i="2"/>
  <c r="L50" i="2"/>
  <c r="Q49" i="2"/>
  <c r="C49" i="2" s="1"/>
  <c r="D49" i="2" s="1"/>
  <c r="E49" i="2" s="1"/>
  <c r="T48" i="2"/>
  <c r="X48" i="2" s="1"/>
  <c r="S48" i="2"/>
  <c r="W48" i="2" s="1"/>
  <c r="H51" i="2" l="1"/>
  <c r="B50" i="2"/>
  <c r="O53" i="2"/>
  <c r="V52" i="2"/>
  <c r="L51" i="2"/>
  <c r="Q50" i="2"/>
  <c r="C50" i="2" s="1"/>
  <c r="D50" i="2" s="1"/>
  <c r="E50" i="2" s="1"/>
  <c r="S49" i="2"/>
  <c r="W49" i="2" s="1"/>
  <c r="T49" i="2"/>
  <c r="X49" i="2" s="1"/>
  <c r="H52" i="2" l="1"/>
  <c r="B51" i="2"/>
  <c r="O54" i="2"/>
  <c r="V54" i="2" s="1"/>
  <c r="V53" i="2"/>
  <c r="L52" i="2"/>
  <c r="Q51" i="2"/>
  <c r="C51" i="2" s="1"/>
  <c r="D51" i="2" s="1"/>
  <c r="E51" i="2" s="1"/>
  <c r="T50" i="2"/>
  <c r="X50" i="2" s="1"/>
  <c r="S50" i="2"/>
  <c r="W50" i="2" s="1"/>
  <c r="H53" i="2" l="1"/>
  <c r="B52" i="2"/>
  <c r="L53" i="2"/>
  <c r="Q52" i="2"/>
  <c r="C52" i="2" s="1"/>
  <c r="D52" i="2" s="1"/>
  <c r="E52" i="2" s="1"/>
  <c r="S51" i="2"/>
  <c r="W51" i="2" s="1"/>
  <c r="T51" i="2"/>
  <c r="X51" i="2" s="1"/>
  <c r="H54" i="2" l="1"/>
  <c r="B54" i="2" s="1"/>
  <c r="B53" i="2"/>
  <c r="L54" i="2"/>
  <c r="Q53" i="2"/>
  <c r="C53" i="2" s="1"/>
  <c r="D53" i="2" s="1"/>
  <c r="E53" i="2" s="1"/>
  <c r="T52" i="2"/>
  <c r="X52" i="2" s="1"/>
  <c r="S52" i="2"/>
  <c r="W52" i="2" s="1"/>
  <c r="Q54" i="2" l="1"/>
  <c r="C54" i="2" s="1"/>
  <c r="D54" i="2" s="1"/>
  <c r="E54" i="2" s="1"/>
  <c r="E1" i="2" s="1"/>
  <c r="C24" i="1" s="1"/>
  <c r="S53" i="2"/>
  <c r="W53" i="2" s="1"/>
  <c r="T53" i="2"/>
  <c r="X53" i="2" s="1"/>
  <c r="T54" i="2" l="1"/>
  <c r="X54" i="2" s="1"/>
  <c r="S54" i="2"/>
  <c r="W54" i="2" s="1"/>
</calcChain>
</file>

<file path=xl/comments1.xml><?xml version="1.0" encoding="utf-8"?>
<comments xmlns="http://schemas.openxmlformats.org/spreadsheetml/2006/main">
  <authors>
    <author>Peter Brünler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evtl. Kürzel und Effizienz-Maßnahme (z.B. E01 Ventilator-Antriebe mit Frequenzumrichtern ausstatten)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Wenn der Umsatz </t>
        </r>
        <r>
          <rPr>
            <sz val="8"/>
            <color indexed="81"/>
            <rFont val="Tahoma"/>
            <family val="2"/>
          </rPr>
          <t>NICHT</t>
        </r>
        <r>
          <rPr>
            <sz val="9"/>
            <color indexed="81"/>
            <rFont val="Tahoma"/>
            <family val="2"/>
          </rPr>
          <t xml:space="preserve"> in die Betrachtung eingehen soll, bitte einfach eine Null (</t>
        </r>
        <r>
          <rPr>
            <b/>
            <sz val="9"/>
            <color indexed="81"/>
            <rFont val="Tahoma"/>
            <family val="2"/>
          </rPr>
          <t>0</t>
        </r>
        <r>
          <rPr>
            <sz val="9"/>
            <color indexed="81"/>
            <rFont val="Tahoma"/>
            <family val="2"/>
          </rPr>
          <t>) eintragen!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bitte Auswahl treffen.
</t>
        </r>
        <r>
          <rPr>
            <b/>
            <sz val="9"/>
            <color indexed="81"/>
            <rFont val="Tahoma"/>
            <family val="2"/>
          </rPr>
          <t>Anmerkung:</t>
        </r>
        <r>
          <rPr>
            <sz val="9"/>
            <color indexed="81"/>
            <rFont val="Tahoma"/>
            <family val="2"/>
          </rPr>
          <t xml:space="preserve"> 
der Einfachheit halber wird hier mit Tilgungsdarlehen gerechnet. Kreditinstitute vergeben für gewöhnlich attraktivere Darlehen (z.B. Annuitätendarlehen). In OWL gibt es besonders günstige Effizienz-Darlehen bei verschiedenen Sparkassen und Volksbanken. Bitte fragen Sie bei Ihrer Hausbank nach! :)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Bitte Auswahl treffen (ja| nein).
Die Teuerungsrate berücksichtigt dann Erhöhung der Energiekosten.
(Eingabefeld kann auch für andere mögliche Unterhalts-Teuerungen "missbraucht" werden.)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Diese Summe spart die Effizienzmaßnahme während der oben genannten Laufzeit ein.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Anmerkung:</t>
        </r>
        <r>
          <rPr>
            <sz val="9"/>
            <color indexed="81"/>
            <rFont val="Tahoma"/>
            <family val="2"/>
          </rPr>
          <t xml:space="preserve"> Einige Industriestandards untersagen die Amortisationszeit als alleinigen Grund für oder gegen eine Investitionsentscheidung zu verwenden (z.B: DIN EN ISO 50001 – Energiemanagement)!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Die Umsatzrendite kann geändert werden: einfach eine andere Zahl, z.B. </t>
        </r>
        <r>
          <rPr>
            <b/>
            <sz val="9"/>
            <color indexed="81"/>
            <rFont val="Tahoma"/>
            <family val="2"/>
          </rPr>
          <t>8,4</t>
        </r>
        <r>
          <rPr>
            <sz val="9"/>
            <color indexed="81"/>
            <rFont val="Tahoma"/>
            <family val="2"/>
          </rPr>
          <t xml:space="preserve"> in diese Zelle eingeben. Der Text wird automatisch übernommen.
</t>
        </r>
      </text>
    </comment>
  </commentList>
</comments>
</file>

<file path=xl/sharedStrings.xml><?xml version="1.0" encoding="utf-8"?>
<sst xmlns="http://schemas.openxmlformats.org/spreadsheetml/2006/main" count="44" uniqueCount="40">
  <si>
    <t>Effizienz-Maßnahme</t>
  </si>
  <si>
    <t>jährliche Einsparung</t>
  </si>
  <si>
    <t>Investition</t>
  </si>
  <si>
    <t>Laufzeit</t>
  </si>
  <si>
    <t>Darlehens-Zins</t>
  </si>
  <si>
    <t>Finanzierung?</t>
  </si>
  <si>
    <t>ja</t>
  </si>
  <si>
    <t>nein</t>
  </si>
  <si>
    <t>Jahr</t>
  </si>
  <si>
    <t>Startjahr</t>
  </si>
  <si>
    <t>Kalenderjahr</t>
  </si>
  <si>
    <t>Einnahme</t>
  </si>
  <si>
    <t>Summe</t>
  </si>
  <si>
    <t>kumuliert</t>
  </si>
  <si>
    <t>jährliche Steigerung</t>
  </si>
  <si>
    <t>ohne 
Strompreis
-Erhöhung</t>
  </si>
  <si>
    <t>mit
Strompreis
-Erhöhung</t>
  </si>
  <si>
    <t xml:space="preserve">
kumuliert</t>
  </si>
  <si>
    <t>Lebensdauer</t>
  </si>
  <si>
    <t>unternull</t>
  </si>
  <si>
    <t>uebernull</t>
  </si>
  <si>
    <t>rot</t>
  </si>
  <si>
    <t>rotunternull</t>
  </si>
  <si>
    <t>gruen</t>
  </si>
  <si>
    <t>Darstellung:</t>
  </si>
  <si>
    <t>Normal</t>
  </si>
  <si>
    <t>Rampe</t>
  </si>
  <si>
    <t>Ausgaben
Normal</t>
  </si>
  <si>
    <t>Ausgaben
Rampe</t>
  </si>
  <si>
    <t>Kontostand</t>
  </si>
  <si>
    <t>Kalender-
Jahr</t>
  </si>
  <si>
    <t>Amortisationszeit:</t>
  </si>
  <si>
    <t>Umsatz d. Unternehmens</t>
  </si>
  <si>
    <t>erzielen, den die Effizienz-Maßnahme einbringt.</t>
  </si>
  <si>
    <t>Dunkelgrüne Felder sind Eingabefelder. Einfach Zahlen ohne Einheiten eingeben.</t>
  </si>
  <si>
    <t>pro Wirtschaft GT GmbH</t>
  </si>
  <si>
    <t>Amort?</t>
  </si>
  <si>
    <t>Amort.
Zeit</t>
  </si>
  <si>
    <t>Invest in PV-Anlage</t>
  </si>
  <si>
    <t>Steigerung Energiekosten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</si>
</sst>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164" formatCode="yyyy"/>
    <numFmt numFmtId="165" formatCode="_-* #,##0\ &quot;€&quot;_-;\-* #,##0\ &quot;€&quot;_-;_-* &quot;-&quot;??\ &quot;€&quot;_-;_-@_-"/>
    <numFmt numFmtId="166" formatCode="#&quot; Jahre&quot;"/>
    <numFmt numFmtId="167" formatCode="0_ ;\-0\ "/>
    <numFmt numFmtId="168" formatCode="0.00&quot; %&quot;"/>
    <numFmt numFmtId="169" formatCode="#&quot; Jahre &quot;"/>
    <numFmt numFmtId="170" formatCode="#,##0&quot; €&quot;"/>
    <numFmt numFmtId="171" formatCode="#.00&quot; Jahre &quot;"/>
    <numFmt numFmtId="172" formatCode="&quot;Einsparung nach &quot;#&quot; Jahren:&quot;"/>
    <numFmt numFmtId="173" formatCode="#,##0&quot; Mio. € &quot;"/>
    <numFmt numFmtId="174" formatCode="#,##0&quot; T € &quot;"/>
    <numFmt numFmtId="175" formatCode="&quot;beziehungsweise &quot;#,##0&quot; € pro Jahr gesteigert werden.&quot;"/>
    <numFmt numFmtId="176" formatCode="&quot;Bei einer Umsatzrendite von &quot;#.0&quot; % müsste der Umsatz des Unterneh-&quot;"/>
    <numFmt numFmtId="177" formatCode="#,##0.00_ ;\-#,##0.00\ "/>
    <numFmt numFmtId="178" formatCode="&quot;mens um &quot;#0.0&quot; % gesteigert werden, um denselben Gewinn zu&quot;"/>
    <numFmt numFmtId="179" formatCode="&quot;≈&quot;\ 0.00&quot; Jahre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Border="1"/>
    <xf numFmtId="165" fontId="0" fillId="2" borderId="0" xfId="1" applyNumberFormat="1" applyFont="1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Alignment="1"/>
    <xf numFmtId="165" fontId="0" fillId="4" borderId="4" xfId="1" applyNumberFormat="1" applyFont="1" applyFill="1" applyBorder="1" applyProtection="1">
      <protection locked="0"/>
    </xf>
    <xf numFmtId="165" fontId="0" fillId="4" borderId="6" xfId="1" applyNumberFormat="1" applyFont="1" applyFill="1" applyBorder="1" applyProtection="1"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166" fontId="0" fillId="4" borderId="14" xfId="0" applyNumberFormat="1" applyFill="1" applyBorder="1" applyAlignment="1" applyProtection="1">
      <alignment horizontal="center"/>
      <protection locked="0"/>
    </xf>
    <xf numFmtId="168" fontId="0" fillId="4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0" fillId="3" borderId="13" xfId="0" applyFill="1" applyBorder="1" applyAlignment="1">
      <alignment horizontal="left" indent="1"/>
    </xf>
    <xf numFmtId="0" fontId="0" fillId="4" borderId="9" xfId="0" applyFill="1" applyBorder="1" applyAlignment="1" applyProtection="1">
      <alignment horizontal="center"/>
      <protection locked="0"/>
    </xf>
    <xf numFmtId="169" fontId="0" fillId="4" borderId="7" xfId="0" applyNumberForma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70" fontId="0" fillId="2" borderId="14" xfId="0" applyNumberFormat="1" applyFill="1" applyBorder="1" applyAlignment="1">
      <alignment horizontal="right" indent="1"/>
    </xf>
    <xf numFmtId="170" fontId="0" fillId="2" borderId="6" xfId="0" applyNumberFormat="1" applyFill="1" applyBorder="1" applyAlignment="1">
      <alignment horizontal="right" indent="1"/>
    </xf>
    <xf numFmtId="170" fontId="0" fillId="2" borderId="2" xfId="0" applyNumberFormat="1" applyFill="1" applyBorder="1" applyAlignment="1">
      <alignment horizontal="right" inden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5" borderId="4" xfId="0" applyNumberFormat="1" applyFont="1" applyFill="1" applyBorder="1"/>
    <xf numFmtId="0" fontId="2" fillId="2" borderId="0" xfId="0" applyFont="1" applyFill="1" applyProtection="1">
      <protection locked="0"/>
    </xf>
    <xf numFmtId="172" fontId="3" fillId="5" borderId="3" xfId="0" applyNumberFormat="1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171" fontId="6" fillId="2" borderId="0" xfId="0" applyNumberFormat="1" applyFont="1" applyFill="1" applyBorder="1" applyAlignment="1">
      <alignment horizontal="right"/>
    </xf>
    <xf numFmtId="0" fontId="7" fillId="5" borderId="16" xfId="0" applyFont="1" applyFill="1" applyBorder="1" applyAlignment="1">
      <alignment horizontal="left" indent="1"/>
    </xf>
    <xf numFmtId="0" fontId="0" fillId="2" borderId="0" xfId="0" applyFill="1" applyBorder="1" applyAlignment="1"/>
    <xf numFmtId="0" fontId="2" fillId="2" borderId="0" xfId="0" applyFont="1" applyFill="1" applyBorder="1" applyAlignment="1" applyProtection="1">
      <alignment horizontal="left"/>
    </xf>
    <xf numFmtId="173" fontId="0" fillId="2" borderId="0" xfId="1" applyNumberFormat="1" applyFont="1" applyFill="1" applyBorder="1" applyProtection="1">
      <protection locked="0"/>
    </xf>
    <xf numFmtId="174" fontId="0" fillId="2" borderId="0" xfId="1" applyNumberFormat="1" applyFont="1" applyFill="1" applyBorder="1" applyProtection="1">
      <protection locked="0"/>
    </xf>
    <xf numFmtId="0" fontId="0" fillId="3" borderId="25" xfId="0" applyFill="1" applyBorder="1" applyAlignment="1">
      <alignment horizontal="left" indent="1"/>
    </xf>
    <xf numFmtId="167" fontId="0" fillId="4" borderId="25" xfId="1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/>
    <xf numFmtId="177" fontId="0" fillId="2" borderId="0" xfId="0" applyNumberFormat="1" applyFill="1"/>
    <xf numFmtId="165" fontId="0" fillId="4" borderId="25" xfId="1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/>
    <xf numFmtId="179" fontId="7" fillId="5" borderId="7" xfId="0" applyNumberFormat="1" applyFont="1" applyFill="1" applyBorder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/>
    <xf numFmtId="49" fontId="9" fillId="2" borderId="0" xfId="0" applyNumberFormat="1" applyFont="1" applyFill="1"/>
    <xf numFmtId="2" fontId="9" fillId="2" borderId="0" xfId="0" applyNumberFormat="1" applyFont="1" applyFill="1"/>
    <xf numFmtId="0" fontId="0" fillId="4" borderId="10" xfId="0" applyNumberFormat="1" applyFill="1" applyBorder="1" applyAlignment="1" applyProtection="1">
      <alignment horizontal="left" indent="1"/>
      <protection locked="0"/>
    </xf>
    <xf numFmtId="0" fontId="0" fillId="4" borderId="11" xfId="0" applyNumberFormat="1" applyFill="1" applyBorder="1" applyAlignment="1" applyProtection="1">
      <alignment horizontal="left" indent="1"/>
      <protection locked="0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0" xfId="0" applyFill="1" applyAlignment="1">
      <alignment horizontal="left"/>
    </xf>
    <xf numFmtId="175" fontId="3" fillId="5" borderId="22" xfId="0" applyNumberFormat="1" applyFont="1" applyFill="1" applyBorder="1" applyAlignment="1">
      <alignment horizontal="left" indent="1"/>
    </xf>
    <xf numFmtId="175" fontId="3" fillId="5" borderId="23" xfId="0" applyNumberFormat="1" applyFont="1" applyFill="1" applyBorder="1" applyAlignment="1">
      <alignment horizontal="left" indent="1"/>
    </xf>
    <xf numFmtId="175" fontId="3" fillId="5" borderId="24" xfId="0" applyNumberFormat="1" applyFont="1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178" fontId="3" fillId="5" borderId="20" xfId="0" applyNumberFormat="1" applyFont="1" applyFill="1" applyBorder="1" applyAlignment="1">
      <alignment horizontal="left" indent="1"/>
    </xf>
    <xf numFmtId="178" fontId="3" fillId="5" borderId="0" xfId="0" applyNumberFormat="1" applyFont="1" applyFill="1" applyBorder="1" applyAlignment="1">
      <alignment horizontal="left" indent="1"/>
    </xf>
    <xf numFmtId="178" fontId="3" fillId="5" borderId="21" xfId="0" applyNumberFormat="1" applyFont="1" applyFill="1" applyBorder="1" applyAlignment="1">
      <alignment horizontal="left" indent="1"/>
    </xf>
    <xf numFmtId="176" fontId="3" fillId="5" borderId="17" xfId="0" applyNumberFormat="1" applyFont="1" applyFill="1" applyBorder="1" applyAlignment="1" applyProtection="1">
      <alignment horizontal="left" indent="1"/>
      <protection locked="0"/>
    </xf>
    <xf numFmtId="176" fontId="3" fillId="5" borderId="18" xfId="0" applyNumberFormat="1" applyFont="1" applyFill="1" applyBorder="1" applyAlignment="1" applyProtection="1">
      <alignment horizontal="left" indent="1"/>
      <protection locked="0"/>
    </xf>
    <xf numFmtId="176" fontId="3" fillId="5" borderId="19" xfId="0" applyNumberFormat="1" applyFont="1" applyFill="1" applyBorder="1" applyAlignment="1" applyProtection="1">
      <alignment horizontal="left" indent="1"/>
      <protection locked="0"/>
    </xf>
    <xf numFmtId="0" fontId="9" fillId="2" borderId="0" xfId="0" applyFont="1" applyFill="1" applyAlignment="1">
      <alignment horizontal="right"/>
    </xf>
  </cellXfs>
  <cellStyles count="2">
    <cellStyle name="Standard" xfId="0" builtinId="0"/>
    <cellStyle name="Währung" xfId="1" builtinId="4"/>
  </cellStyles>
  <dxfs count="10">
    <dxf>
      <font>
        <color rgb="FF008000"/>
      </font>
    </dxf>
    <dxf>
      <font>
        <color rgb="FFFF0000"/>
      </font>
    </dxf>
    <dxf>
      <numFmt numFmtId="180" formatCode="&quot;keine Aussage zur notwendigen Umsatzentwicklung möglich&quot;"/>
    </dxf>
    <dxf>
      <font>
        <color rgb="FFFFFF00"/>
      </font>
      <numFmt numFmtId="0" formatCode="General"/>
    </dxf>
    <dxf>
      <numFmt numFmtId="181" formatCode="#&quot; Jahr &quot;"/>
    </dxf>
    <dxf>
      <font>
        <color theme="1" tint="0.34998626667073579"/>
      </font>
      <fill>
        <patternFill>
          <bgColor theme="0" tint="-0.49998474074526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ont>
        <color theme="1" tint="0.34998626667073579"/>
      </font>
      <fill>
        <patternFill>
          <bgColor theme="0" tint="-0.49998474074526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numFmt numFmtId="182" formatCode="#&quot; Jahr&quot;"/>
    </dxf>
  </dxfs>
  <tableStyles count="0" defaultTableStyle="TableStyleMedium2" defaultPivotStyle="PivotStyleLight16"/>
  <colors>
    <mruColors>
      <color rgb="FF33CC33"/>
      <color rgb="FF66FF66"/>
      <color rgb="FF008000"/>
      <color rgb="FFC3C040"/>
      <color rgb="FFC0A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>
              <a:gsLst>
                <a:gs pos="0">
                  <a:srgbClr val="FF0000"/>
                </a:gs>
                <a:gs pos="100000">
                  <a:srgbClr val="C00000"/>
                </a:gs>
              </a:gsLst>
              <a:lin ang="5400000" scaled="0"/>
            </a:gradFill>
          </c:spPr>
          <c:invertIfNegative val="0"/>
          <c:cat>
            <c:numRef>
              <c:f>[0]!Kalenderjahr</c:f>
              <c:numCache>
                <c:formatCode>General</c:formatCode>
                <c:ptCount val="2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</c:numCache>
            </c:numRef>
          </c:cat>
          <c:val>
            <c:numRef>
              <c:f>[0]!rotunternull</c:f>
              <c:numCache>
                <c:formatCode>General</c:formatCode>
                <c:ptCount val="26"/>
                <c:pt idx="0">
                  <c:v>-24000</c:v>
                </c:pt>
                <c:pt idx="1">
                  <c:v>-21900</c:v>
                </c:pt>
                <c:pt idx="2">
                  <c:v>-19800</c:v>
                </c:pt>
                <c:pt idx="3">
                  <c:v>-17700</c:v>
                </c:pt>
                <c:pt idx="4">
                  <c:v>-15600</c:v>
                </c:pt>
                <c:pt idx="5">
                  <c:v>-13500</c:v>
                </c:pt>
                <c:pt idx="6">
                  <c:v>-11400</c:v>
                </c:pt>
                <c:pt idx="7">
                  <c:v>-9300</c:v>
                </c:pt>
                <c:pt idx="8">
                  <c:v>-7200</c:v>
                </c:pt>
                <c:pt idx="9">
                  <c:v>-5100</c:v>
                </c:pt>
                <c:pt idx="10">
                  <c:v>-3000</c:v>
                </c:pt>
                <c:pt idx="11">
                  <c:v>-900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6-4399-ACB7-13D0BC215057}"/>
            </c:ext>
          </c:extLst>
        </c:ser>
        <c:ser>
          <c:idx val="2"/>
          <c:order val="1"/>
          <c:spPr>
            <a:gradFill>
              <a:gsLst>
                <a:gs pos="0">
                  <a:srgbClr val="008000"/>
                </a:gs>
                <a:gs pos="100000">
                  <a:srgbClr val="33CC33"/>
                </a:gs>
              </a:gsLst>
              <a:lin ang="5400000" scaled="0"/>
            </a:gradFill>
          </c:spPr>
          <c:invertIfNegative val="0"/>
          <c:val>
            <c:numRef>
              <c:f>[0]!gruen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1200</c:v>
                </c:pt>
                <c:pt idx="13">
                  <c:v>3300</c:v>
                </c:pt>
                <c:pt idx="14">
                  <c:v>5400</c:v>
                </c:pt>
                <c:pt idx="15">
                  <c:v>7500</c:v>
                </c:pt>
                <c:pt idx="16">
                  <c:v>9600</c:v>
                </c:pt>
                <c:pt idx="17">
                  <c:v>11700</c:v>
                </c:pt>
                <c:pt idx="18">
                  <c:v>13800</c:v>
                </c:pt>
                <c:pt idx="19">
                  <c:v>15900</c:v>
                </c:pt>
                <c:pt idx="20">
                  <c:v>18000</c:v>
                </c:pt>
                <c:pt idx="21">
                  <c:v>20100</c:v>
                </c:pt>
                <c:pt idx="22">
                  <c:v>22200</c:v>
                </c:pt>
                <c:pt idx="23">
                  <c:v>24300</c:v>
                </c:pt>
                <c:pt idx="24">
                  <c:v>26400</c:v>
                </c:pt>
                <c:pt idx="25">
                  <c:v>28500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6-4399-ACB7-13D0BC215057}"/>
            </c:ext>
          </c:extLst>
        </c:ser>
        <c:ser>
          <c:idx val="0"/>
          <c:order val="2"/>
          <c:spPr>
            <a:gradFill>
              <a:gsLst>
                <a:gs pos="0">
                  <a:srgbClr val="FF0000">
                    <a:alpha val="70000"/>
                  </a:srgbClr>
                </a:gs>
                <a:gs pos="100000">
                  <a:srgbClr val="C00000">
                    <a:alpha val="70000"/>
                  </a:srgbClr>
                </a:gs>
              </a:gsLst>
              <a:lin ang="5400000" scaled="0"/>
            </a:gradFill>
          </c:spPr>
          <c:invertIfNegative val="0"/>
          <c:cat>
            <c:numRef>
              <c:f>[0]!Kalenderjahr</c:f>
              <c:numCache>
                <c:formatCode>General</c:formatCode>
                <c:ptCount val="2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</c:numCache>
            </c:numRef>
          </c:cat>
          <c:val>
            <c:numRef>
              <c:f>[0]!rot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6-4399-ACB7-13D0BC215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299776"/>
        <c:axId val="42301312"/>
      </c:barChart>
      <c:catAx>
        <c:axId val="422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42301312"/>
        <c:crosses val="autoZero"/>
        <c:auto val="0"/>
        <c:lblAlgn val="ctr"/>
        <c:lblOffset val="100"/>
        <c:noMultiLvlLbl val="0"/>
      </c:catAx>
      <c:valAx>
        <c:axId val="42301312"/>
        <c:scaling>
          <c:orientation val="minMax"/>
        </c:scaling>
        <c:delete val="0"/>
        <c:axPos val="l"/>
        <c:majorGridlines>
          <c:spPr>
            <a:ln cap="rnd">
              <a:prstDash val="sysDot"/>
            </a:ln>
          </c:spPr>
        </c:majorGridlines>
        <c:numFmt formatCode="#,##0\ &quot;€&quot;" sourceLinked="0"/>
        <c:majorTickMark val="out"/>
        <c:minorTickMark val="none"/>
        <c:tickLblPos val="nextTo"/>
        <c:crossAx val="42299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5" name="Rechteck 4"/>
        <xdr:cNvSpPr/>
      </xdr:nvSpPr>
      <xdr:spPr>
        <a:xfrm>
          <a:off x="3653118" y="4919382"/>
          <a:ext cx="762000" cy="582706"/>
        </a:xfrm>
        <a:prstGeom prst="rect">
          <a:avLst/>
        </a:prstGeom>
        <a:gradFill flip="none" rotWithShape="1">
          <a:gsLst>
            <a:gs pos="0">
              <a:srgbClr val="FFC000"/>
            </a:gs>
            <a:gs pos="62000">
              <a:srgbClr val="FFFF00">
                <a:shade val="100000"/>
                <a:satMod val="115000"/>
                <a:alpha val="0"/>
              </a:srgbClr>
            </a:gs>
          </a:gsLst>
          <a:path path="circle">
            <a:fillToRect l="100000" t="100000"/>
          </a:path>
          <a:tileRect r="-100000" b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1</xdr:colOff>
      <xdr:row>24</xdr:row>
      <xdr:rowOff>0</xdr:rowOff>
    </xdr:to>
    <xdr:sp macro="" textlink="">
      <xdr:nvSpPr>
        <xdr:cNvPr id="14" name="Freihandform 13"/>
        <xdr:cNvSpPr/>
      </xdr:nvSpPr>
      <xdr:spPr>
        <a:xfrm>
          <a:off x="190500" y="4489174"/>
          <a:ext cx="2708414" cy="397565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76200" dist="63500" dir="2700000" algn="tl" rotWithShape="0">
            <a:srgbClr val="FF000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9" name="Freihandform 8"/>
        <xdr:cNvSpPr/>
      </xdr:nvSpPr>
      <xdr:spPr>
        <a:xfrm>
          <a:off x="0" y="600075"/>
          <a:ext cx="2381250" cy="581025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63500" dist="25400" dir="2700000" algn="tl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6</xdr:row>
      <xdr:rowOff>200024</xdr:rowOff>
    </xdr:from>
    <xdr:to>
      <xdr:col>3</xdr:col>
      <xdr:colOff>0</xdr:colOff>
      <xdr:row>9</xdr:row>
      <xdr:rowOff>0</xdr:rowOff>
    </xdr:to>
    <xdr:sp macro="" textlink="">
      <xdr:nvSpPr>
        <xdr:cNvPr id="6" name="Freihandform 5"/>
        <xdr:cNvSpPr/>
      </xdr:nvSpPr>
      <xdr:spPr>
        <a:xfrm>
          <a:off x="190500" y="1387848"/>
          <a:ext cx="2622176" cy="393887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63500" dist="25400" dir="2700000" algn="tl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11</xdr:row>
      <xdr:rowOff>9524</xdr:rowOff>
    </xdr:from>
    <xdr:to>
      <xdr:col>3</xdr:col>
      <xdr:colOff>0</xdr:colOff>
      <xdr:row>14</xdr:row>
      <xdr:rowOff>0</xdr:rowOff>
    </xdr:to>
    <xdr:sp macro="" textlink="">
      <xdr:nvSpPr>
        <xdr:cNvPr id="7" name="Freihandform 6"/>
        <xdr:cNvSpPr/>
      </xdr:nvSpPr>
      <xdr:spPr>
        <a:xfrm>
          <a:off x="0" y="1790699"/>
          <a:ext cx="2152650" cy="581026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63500" dist="25400" dir="2700000" algn="tl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15</xdr:row>
      <xdr:rowOff>200024</xdr:rowOff>
    </xdr:from>
    <xdr:to>
      <xdr:col>3</xdr:col>
      <xdr:colOff>0</xdr:colOff>
      <xdr:row>18</xdr:row>
      <xdr:rowOff>0</xdr:rowOff>
    </xdr:to>
    <xdr:sp macro="" textlink="">
      <xdr:nvSpPr>
        <xdr:cNvPr id="11" name="Freihandform 10"/>
        <xdr:cNvSpPr/>
      </xdr:nvSpPr>
      <xdr:spPr>
        <a:xfrm>
          <a:off x="0" y="2762249"/>
          <a:ext cx="2152650" cy="400051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63500" dist="25400" dir="2700000" algn="tl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22</xdr:row>
      <xdr:rowOff>9524</xdr:rowOff>
    </xdr:from>
    <xdr:to>
      <xdr:col>3</xdr:col>
      <xdr:colOff>0</xdr:colOff>
      <xdr:row>24</xdr:row>
      <xdr:rowOff>0</xdr:rowOff>
    </xdr:to>
    <xdr:sp macro="" textlink="">
      <xdr:nvSpPr>
        <xdr:cNvPr id="8" name="Freihandform 7"/>
        <xdr:cNvSpPr/>
      </xdr:nvSpPr>
      <xdr:spPr>
        <a:xfrm>
          <a:off x="0" y="3562349"/>
          <a:ext cx="2381250" cy="581026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50800" dist="25400" dir="2700000" algn="tl" rotWithShape="0">
            <a:srgbClr val="FFC00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2" name="Freihandform 11"/>
        <xdr:cNvSpPr/>
      </xdr:nvSpPr>
      <xdr:spPr>
        <a:xfrm>
          <a:off x="7373471" y="4953000"/>
          <a:ext cx="2286000" cy="201706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63500" dist="25400" dir="2700000" algn="tl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0</xdr:colOff>
      <xdr:row>3</xdr:row>
      <xdr:rowOff>1</xdr:rowOff>
    </xdr:from>
    <xdr:to>
      <xdr:col>12</xdr:col>
      <xdr:colOff>0</xdr:colOff>
      <xdr:row>22</xdr:row>
      <xdr:rowOff>0</xdr:rowOff>
    </xdr:to>
    <xdr:sp macro="" textlink="">
      <xdr:nvSpPr>
        <xdr:cNvPr id="3" name="Abgerundetes Rechteck 2"/>
        <xdr:cNvSpPr/>
      </xdr:nvSpPr>
      <xdr:spPr>
        <a:xfrm>
          <a:off x="3563471" y="605119"/>
          <a:ext cx="6096000" cy="3541057"/>
        </a:xfrm>
        <a:prstGeom prst="roundRect">
          <a:avLst>
            <a:gd name="adj" fmla="val 3780"/>
          </a:avLst>
        </a:prstGeom>
        <a:solidFill>
          <a:schemeClr val="bg1"/>
        </a:solidFill>
        <a:effectLst>
          <a:glow rad="101600">
            <a:schemeClr val="bg1">
              <a:lumMod val="65000"/>
              <a:alpha val="6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</xdr:colOff>
      <xdr:row>3</xdr:row>
      <xdr:rowOff>0</xdr:rowOff>
    </xdr:from>
    <xdr:to>
      <xdr:col>12</xdr:col>
      <xdr:colOff>0</xdr:colOff>
      <xdr:row>22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200024</xdr:rowOff>
    </xdr:from>
    <xdr:to>
      <xdr:col>12</xdr:col>
      <xdr:colOff>0</xdr:colOff>
      <xdr:row>1</xdr:row>
      <xdr:rowOff>200024</xdr:rowOff>
    </xdr:to>
    <xdr:sp macro="" textlink="">
      <xdr:nvSpPr>
        <xdr:cNvPr id="10" name="Freihandform 9"/>
        <xdr:cNvSpPr/>
      </xdr:nvSpPr>
      <xdr:spPr>
        <a:xfrm>
          <a:off x="0" y="200024"/>
          <a:ext cx="9010650" cy="200025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63500" dist="25400" dir="2700000" algn="tl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8" name="Freihandform 17"/>
        <xdr:cNvSpPr/>
      </xdr:nvSpPr>
      <xdr:spPr>
        <a:xfrm>
          <a:off x="190500" y="4533900"/>
          <a:ext cx="4143375" cy="571500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50800" dist="25400" dir="2700000" algn="tl" rotWithShape="0">
            <a:srgbClr val="FFC00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7" name="Freihandform 16"/>
        <xdr:cNvSpPr/>
      </xdr:nvSpPr>
      <xdr:spPr>
        <a:xfrm>
          <a:off x="190500" y="4533900"/>
          <a:ext cx="4143375" cy="571500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76200" dist="63500" dir="2700000" algn="tl" rotWithShape="0">
            <a:srgbClr val="FF000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2" name="Freihandform 1"/>
        <xdr:cNvSpPr/>
      </xdr:nvSpPr>
      <xdr:spPr>
        <a:xfrm>
          <a:off x="762000" y="392206"/>
          <a:ext cx="1624853" cy="10309412"/>
        </a:xfrm>
        <a:custGeom>
          <a:avLst/>
          <a:gdLst>
            <a:gd name="connsiteX0" fmla="*/ 0 w 1704975"/>
            <a:gd name="connsiteY0" fmla="*/ 609600 h 609600"/>
            <a:gd name="connsiteX1" fmla="*/ 1704975 w 1704975"/>
            <a:gd name="connsiteY1" fmla="*/ 609600 h 609600"/>
            <a:gd name="connsiteX2" fmla="*/ 1704975 w 1704975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4975" h="609600">
              <a:moveTo>
                <a:pt x="0" y="609600"/>
              </a:moveTo>
              <a:lnTo>
                <a:pt x="1704975" y="609600"/>
              </a:lnTo>
              <a:lnTo>
                <a:pt x="1704975" y="0"/>
              </a:lnTo>
            </a:path>
          </a:pathLst>
        </a:custGeom>
        <a:noFill/>
        <a:ln w="19050">
          <a:solidFill>
            <a:schemeClr val="tx1"/>
          </a:solidFill>
        </a:ln>
        <a:effectLst>
          <a:outerShdw blurRad="63500" dist="25400" dir="2700000" algn="tl" rotWithShape="0">
            <a:schemeClr val="tx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145" zoomScaleNormal="145" workbookViewId="0">
      <selection activeCell="L24" sqref="L24"/>
    </sheetView>
  </sheetViews>
  <sheetFormatPr baseColWidth="10" defaultColWidth="11.42578125" defaultRowHeight="15" x14ac:dyDescent="0.25"/>
  <cols>
    <col min="1" max="1" width="2.85546875" style="1" customWidth="1"/>
    <col min="2" max="2" width="28.5703125" style="1" bestFit="1" customWidth="1"/>
    <col min="3" max="3" width="14.140625" style="1" customWidth="1"/>
    <col min="4" max="4" width="13.42578125" style="1" customWidth="1"/>
    <col min="5" max="12" width="11.42578125" style="1"/>
    <col min="13" max="13" width="2.85546875" style="1" customWidth="1"/>
    <col min="14" max="16384" width="11.42578125" style="1"/>
  </cols>
  <sheetData>
    <row r="1" spans="1:12" ht="15.75" thickBot="1" x14ac:dyDescent="0.3">
      <c r="A1" s="43" t="s">
        <v>34</v>
      </c>
      <c r="B1" s="35"/>
      <c r="C1" s="4"/>
      <c r="D1" s="5"/>
      <c r="E1" s="2"/>
      <c r="F1" s="2"/>
      <c r="G1" s="2"/>
      <c r="H1" s="2"/>
      <c r="I1" s="2"/>
      <c r="J1" s="2"/>
      <c r="K1" s="2"/>
    </row>
    <row r="2" spans="1:12" ht="15.75" thickBot="1" x14ac:dyDescent="0.3">
      <c r="B2" s="15" t="s">
        <v>0</v>
      </c>
      <c r="C2" s="53" t="s">
        <v>38</v>
      </c>
      <c r="D2" s="53"/>
      <c r="E2" s="53"/>
      <c r="F2" s="53"/>
      <c r="G2" s="53"/>
      <c r="H2" s="53"/>
      <c r="I2" s="53"/>
      <c r="J2" s="53"/>
      <c r="K2" s="53"/>
      <c r="L2" s="54"/>
    </row>
    <row r="3" spans="1:12" ht="15.75" thickBot="1" x14ac:dyDescent="0.3"/>
    <row r="4" spans="1:12" x14ac:dyDescent="0.25">
      <c r="B4" s="12" t="s">
        <v>1</v>
      </c>
      <c r="C4" s="7">
        <v>2100</v>
      </c>
    </row>
    <row r="5" spans="1:12" x14ac:dyDescent="0.25">
      <c r="B5" s="13" t="s">
        <v>2</v>
      </c>
      <c r="C5" s="8">
        <v>24000</v>
      </c>
    </row>
    <row r="6" spans="1:12" ht="15.75" thickBot="1" x14ac:dyDescent="0.3">
      <c r="B6" s="14" t="s">
        <v>18</v>
      </c>
      <c r="C6" s="18">
        <v>25</v>
      </c>
    </row>
    <row r="7" spans="1:12" x14ac:dyDescent="0.25">
      <c r="B7" s="2"/>
      <c r="C7" s="3"/>
    </row>
    <row r="8" spans="1:12" x14ac:dyDescent="0.25">
      <c r="B8" s="38" t="s">
        <v>9</v>
      </c>
      <c r="C8" s="39">
        <v>2022</v>
      </c>
    </row>
    <row r="9" spans="1:12" x14ac:dyDescent="0.25">
      <c r="B9" s="38" t="s">
        <v>32</v>
      </c>
      <c r="C9" s="42">
        <v>0</v>
      </c>
    </row>
    <row r="11" spans="1:12" ht="15.75" thickBot="1" x14ac:dyDescent="0.3"/>
    <row r="12" spans="1:12" ht="15.75" thickBot="1" x14ac:dyDescent="0.3">
      <c r="B12" s="15" t="s">
        <v>5</v>
      </c>
      <c r="C12" s="9" t="s">
        <v>7</v>
      </c>
    </row>
    <row r="13" spans="1:12" x14ac:dyDescent="0.25">
      <c r="B13" s="16" t="s">
        <v>3</v>
      </c>
      <c r="C13" s="10">
        <v>10</v>
      </c>
    </row>
    <row r="14" spans="1:12" ht="15.75" thickBot="1" x14ac:dyDescent="0.3">
      <c r="B14" s="14" t="s">
        <v>4</v>
      </c>
      <c r="C14" s="11">
        <v>2</v>
      </c>
    </row>
    <row r="16" spans="1:12" ht="15.75" thickBot="1" x14ac:dyDescent="0.3"/>
    <row r="17" spans="2:12" ht="15.75" thickBot="1" x14ac:dyDescent="0.3">
      <c r="B17" s="15" t="s">
        <v>39</v>
      </c>
      <c r="C17" s="9" t="s">
        <v>7</v>
      </c>
    </row>
    <row r="18" spans="2:12" ht="15.75" thickBot="1" x14ac:dyDescent="0.3">
      <c r="B18" s="14" t="s">
        <v>14</v>
      </c>
      <c r="C18" s="11">
        <v>4</v>
      </c>
    </row>
    <row r="19" spans="2:12" x14ac:dyDescent="0.25">
      <c r="B19" s="44"/>
      <c r="C19" s="44"/>
    </row>
    <row r="20" spans="2:12" x14ac:dyDescent="0.25">
      <c r="B20" s="44"/>
      <c r="C20" s="44"/>
    </row>
    <row r="21" spans="2:12" x14ac:dyDescent="0.25">
      <c r="B21" s="44"/>
      <c r="C21" s="44"/>
    </row>
    <row r="22" spans="2:12" ht="15.75" thickBot="1" x14ac:dyDescent="0.3">
      <c r="B22" s="44"/>
      <c r="C22" s="44"/>
    </row>
    <row r="23" spans="2:12" ht="15.75" thickBot="1" x14ac:dyDescent="0.3">
      <c r="B23" s="30">
        <f>C6</f>
        <v>25</v>
      </c>
      <c r="C23" s="28">
        <f>IF(C17="nein",C4*C6,Berechnung!H1)</f>
        <v>52500</v>
      </c>
    </row>
    <row r="24" spans="2:12" ht="15.75" thickBot="1" x14ac:dyDescent="0.3">
      <c r="B24" s="33" t="s">
        <v>31</v>
      </c>
      <c r="C24" s="45">
        <f>Berechnung!E1</f>
        <v>11.428571428571429</v>
      </c>
      <c r="I24" s="6"/>
      <c r="J24" s="55" t="s">
        <v>24</v>
      </c>
      <c r="K24" s="56"/>
      <c r="L24" s="17" t="s">
        <v>25</v>
      </c>
    </row>
    <row r="25" spans="2:12" ht="15.75" thickBot="1" x14ac:dyDescent="0.3">
      <c r="B25" s="31"/>
      <c r="C25" s="32"/>
    </row>
    <row r="26" spans="2:12" x14ac:dyDescent="0.25">
      <c r="B26" s="65">
        <v>12</v>
      </c>
      <c r="C26" s="66"/>
      <c r="D26" s="66"/>
      <c r="E26" s="67"/>
      <c r="F26" s="6"/>
      <c r="G26" s="6"/>
      <c r="H26" s="6"/>
    </row>
    <row r="27" spans="2:12" x14ac:dyDescent="0.25">
      <c r="B27" s="62" t="e">
        <f>C4/(C9/100*B26)*100</f>
        <v>#DIV/0!</v>
      </c>
      <c r="C27" s="63"/>
      <c r="D27" s="63"/>
      <c r="E27" s="64"/>
      <c r="F27" s="61"/>
      <c r="G27" s="61"/>
      <c r="H27" s="36"/>
    </row>
    <row r="28" spans="2:12" ht="15.75" thickBot="1" x14ac:dyDescent="0.3">
      <c r="B28" s="58" t="s">
        <v>33</v>
      </c>
      <c r="C28" s="59"/>
      <c r="D28" s="59"/>
      <c r="E28" s="60"/>
      <c r="F28" s="61"/>
      <c r="G28" s="61"/>
      <c r="H28" s="37"/>
    </row>
    <row r="30" spans="2:12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57"/>
      <c r="L30" s="57"/>
    </row>
    <row r="31" spans="2:12" x14ac:dyDescent="0.25">
      <c r="B31" s="40"/>
      <c r="C31" s="41"/>
    </row>
    <row r="33" spans="2:2" x14ac:dyDescent="0.25">
      <c r="B33" s="40"/>
    </row>
    <row r="34" spans="2:2" x14ac:dyDescent="0.25">
      <c r="B34" s="40"/>
    </row>
  </sheetData>
  <sheetProtection sheet="1" selectLockedCells="1"/>
  <mergeCells count="8">
    <mergeCell ref="C2:L2"/>
    <mergeCell ref="J24:K24"/>
    <mergeCell ref="K30:L30"/>
    <mergeCell ref="B28:E28"/>
    <mergeCell ref="F27:G27"/>
    <mergeCell ref="F28:G28"/>
    <mergeCell ref="B27:E27"/>
    <mergeCell ref="B26:E26"/>
  </mergeCells>
  <conditionalFormatting sqref="C13">
    <cfRule type="cellIs" dxfId="9" priority="17" operator="equal">
      <formula>1</formula>
    </cfRule>
  </conditionalFormatting>
  <conditionalFormatting sqref="B13:B14">
    <cfRule type="expression" dxfId="8" priority="15">
      <formula>$C$12="nein"</formula>
    </cfRule>
  </conditionalFormatting>
  <conditionalFormatting sqref="C13:C14">
    <cfRule type="expression" dxfId="7" priority="14">
      <formula>$C$12="nein"</formula>
    </cfRule>
  </conditionalFormatting>
  <conditionalFormatting sqref="B18">
    <cfRule type="expression" dxfId="6" priority="8">
      <formula>$C$17="nein"</formula>
    </cfRule>
  </conditionalFormatting>
  <conditionalFormatting sqref="C18">
    <cfRule type="expression" dxfId="5" priority="7">
      <formula>$C$17="nein"</formula>
    </cfRule>
  </conditionalFormatting>
  <conditionalFormatting sqref="C6">
    <cfRule type="cellIs" dxfId="4" priority="6" operator="equal">
      <formula>1</formula>
    </cfRule>
  </conditionalFormatting>
  <conditionalFormatting sqref="B27:E28">
    <cfRule type="expression" dxfId="3" priority="2">
      <formula>$C$9=0</formula>
    </cfRule>
  </conditionalFormatting>
  <conditionalFormatting sqref="B26:E26">
    <cfRule type="expression" dxfId="2" priority="1">
      <formula>$C$9=0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88" orientation="landscape" r:id="rId1"/>
  <ignoredErrors>
    <ignoredError sqref="B27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Berechnung!$Z$4:$Z$5</xm:f>
          </x14:formula1>
          <xm:sqref>C12</xm:sqref>
        </x14:dataValidation>
        <x14:dataValidation type="list" allowBlank="1" showInputMessage="1" showErrorMessage="1">
          <x14:formula1>
            <xm:f>Berechnung!$Z$4:$Z$5</xm:f>
          </x14:formula1>
          <xm:sqref>C17</xm:sqref>
        </x14:dataValidation>
        <x14:dataValidation type="list" allowBlank="1" showInputMessage="1" showErrorMessage="1">
          <x14:formula1>
            <xm:f>Berechnung!$AA$3:$AA$13</xm:f>
          </x14:formula1>
          <xm:sqref>C1</xm:sqref>
        </x14:dataValidation>
        <x14:dataValidation type="list" allowBlank="1" showInputMessage="1" showErrorMessage="1">
          <x14:formula1>
            <xm:f>Berechnung!$AB$3:$AB$11</xm:f>
          </x14:formula1>
          <xm:sqref>D1</xm:sqref>
        </x14:dataValidation>
        <x14:dataValidation type="list" allowBlank="1" showInputMessage="1" showErrorMessage="1">
          <x14:formula1>
            <xm:f>Berechnung!$AA$4:$AA$5</xm:f>
          </x14:formula1>
          <xm:sqref>L24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zoomScale="55" zoomScaleNormal="55" workbookViewId="0"/>
  </sheetViews>
  <sheetFormatPr baseColWidth="10" defaultColWidth="11.42578125" defaultRowHeight="15" x14ac:dyDescent="0.25"/>
  <cols>
    <col min="1" max="1" width="11.42578125" style="1"/>
    <col min="2" max="2" width="13.42578125" style="20" bestFit="1" customWidth="1"/>
    <col min="3" max="3" width="15.7109375" style="1" bestFit="1" customWidth="1"/>
    <col min="4" max="4" width="14.28515625" style="47" customWidth="1"/>
    <col min="5" max="5" width="14.28515625" style="52" customWidth="1"/>
    <col min="6" max="7" width="6.7109375" style="47" customWidth="1"/>
    <col min="8" max="8" width="11.42578125" style="47"/>
    <col min="9" max="9" width="3.7109375" style="47" customWidth="1"/>
    <col min="10" max="11" width="11.42578125" style="47"/>
    <col min="12" max="12" width="15.28515625" style="47" customWidth="1"/>
    <col min="13" max="13" width="3.7109375" style="47" customWidth="1"/>
    <col min="14" max="37" width="11.42578125" style="47"/>
    <col min="38" max="40" width="11.42578125" style="46"/>
    <col min="41" max="16384" width="11.42578125" style="1"/>
  </cols>
  <sheetData>
    <row r="1" spans="1:29" x14ac:dyDescent="0.25">
      <c r="A1" s="29" t="s">
        <v>35</v>
      </c>
      <c r="E1" s="47">
        <f>VLOOKUP("x",D4:E54,2,FALSE)</f>
        <v>11.428571428571429</v>
      </c>
      <c r="F1" s="47">
        <f>Visualisierung!C6+1</f>
        <v>26</v>
      </c>
      <c r="H1" s="47">
        <f ca="1">SUM(mit_Strompreis__Erhöhung)</f>
        <v>79800</v>
      </c>
    </row>
    <row r="2" spans="1:29" ht="15.75" thickBot="1" x14ac:dyDescent="0.3">
      <c r="E2" s="47"/>
      <c r="H2" s="47">
        <f>IF(Visualisierung!C12="nein",Visualisierung!C5,Visualisierung!C5*(1+Visualisierung!C14/100))</f>
        <v>24000</v>
      </c>
      <c r="J2" s="47" t="s">
        <v>11</v>
      </c>
      <c r="T2" s="68" t="s">
        <v>24</v>
      </c>
      <c r="U2" s="68"/>
      <c r="V2" s="48" t="str">
        <f>Visualisierung!L24</f>
        <v>Normal</v>
      </c>
    </row>
    <row r="3" spans="1:29" ht="30.75" thickBot="1" x14ac:dyDescent="0.3">
      <c r="B3" s="24" t="s">
        <v>30</v>
      </c>
      <c r="C3" s="19" t="s">
        <v>29</v>
      </c>
      <c r="D3" s="47" t="s">
        <v>36</v>
      </c>
      <c r="E3" s="47" t="s">
        <v>37</v>
      </c>
      <c r="G3" s="47" t="s">
        <v>8</v>
      </c>
      <c r="H3" s="47" t="s">
        <v>10</v>
      </c>
      <c r="J3" s="47" t="s">
        <v>15</v>
      </c>
      <c r="K3" s="47" t="s">
        <v>16</v>
      </c>
      <c r="L3" s="47" t="s">
        <v>17</v>
      </c>
      <c r="N3" s="47" t="s">
        <v>27</v>
      </c>
      <c r="O3" s="47" t="s">
        <v>28</v>
      </c>
      <c r="P3" s="47" t="s">
        <v>12</v>
      </c>
      <c r="Q3" s="47" t="s">
        <v>13</v>
      </c>
      <c r="S3" s="49" t="s">
        <v>19</v>
      </c>
      <c r="T3" s="49" t="s">
        <v>20</v>
      </c>
      <c r="U3" s="49"/>
      <c r="V3" s="49" t="s">
        <v>21</v>
      </c>
      <c r="W3" s="49" t="s">
        <v>22</v>
      </c>
      <c r="X3" s="49" t="s">
        <v>23</v>
      </c>
      <c r="AB3" s="50"/>
      <c r="AC3" s="51">
        <f t="shared" ref="AC3:AC11" si="0">AB3</f>
        <v>0</v>
      </c>
    </row>
    <row r="4" spans="1:29" x14ac:dyDescent="0.25">
      <c r="B4" s="25">
        <f t="shared" ref="B4:B54" si="1">H4</f>
        <v>2022</v>
      </c>
      <c r="C4" s="21">
        <f>Q4</f>
        <v>-24000</v>
      </c>
      <c r="D4" s="47" t="str">
        <f t="shared" ref="D4:D54" si="2">IF(C4=0,"x",IF(AND(C4&gt;0,C3&lt;0),"x",""))</f>
        <v/>
      </c>
      <c r="E4" s="47" t="str">
        <f t="shared" ref="E4:E12" si="3">IF(D4="x",G3+(-C3/(C4-C3)),"")</f>
        <v/>
      </c>
      <c r="G4" s="47">
        <v>0</v>
      </c>
      <c r="H4" s="47">
        <f>Visualisierung!C8</f>
        <v>2022</v>
      </c>
      <c r="J4" s="47">
        <v>0</v>
      </c>
      <c r="K4" s="47">
        <f>J4*(1+(Visualisierung!$C$18/100)*G4)</f>
        <v>0</v>
      </c>
      <c r="L4" s="47">
        <f>K4</f>
        <v>0</v>
      </c>
      <c r="N4" s="47">
        <f>IF(Visualisierung!$C$12="nein",0-Visualisierung!C5,0-((Visualisierung!C5*(1+(Visualisierung!C14/100)))/Visualisierung!C13))</f>
        <v>-24000</v>
      </c>
      <c r="O4" s="47">
        <f>IF(Visualisierung!$C$12="nein",0-Visualisierung!C5,0-Visualisierung!$C$5*(1+Visualisierung!$C$14/100))</f>
        <v>-24000</v>
      </c>
      <c r="P4" s="47">
        <f>IF(Visualisierung!$C$17="nein",Berechnung!J4+Berechnung!N4,Berechnung!K4+Berechnung!N4)</f>
        <v>-24000</v>
      </c>
      <c r="Q4" s="47">
        <f>P4</f>
        <v>-24000</v>
      </c>
      <c r="S4" s="47">
        <f>IF(Q4&lt;=0,Q4,0)</f>
        <v>-24000</v>
      </c>
      <c r="T4" s="47">
        <f>IF(Q4&gt;=0,Q4,0)</f>
        <v>0</v>
      </c>
      <c r="V4" s="47">
        <f>IF($V$2="Rampe",0-O4,0)</f>
        <v>0</v>
      </c>
      <c r="W4" s="47">
        <f>IF($V$2="Rampe",0,S4)</f>
        <v>-24000</v>
      </c>
      <c r="X4" s="47">
        <f>IF($V$2="Rampe",L4,T4)</f>
        <v>0</v>
      </c>
      <c r="Z4" s="47" t="s">
        <v>6</v>
      </c>
      <c r="AA4" s="47" t="s">
        <v>25</v>
      </c>
      <c r="AB4" s="50"/>
      <c r="AC4" s="51">
        <f t="shared" si="0"/>
        <v>0</v>
      </c>
    </row>
    <row r="5" spans="1:29" x14ac:dyDescent="0.25">
      <c r="B5" s="26">
        <f t="shared" si="1"/>
        <v>2023</v>
      </c>
      <c r="C5" s="22">
        <f t="shared" ref="C5:C53" si="4">Q5</f>
        <v>-21900</v>
      </c>
      <c r="D5" s="47" t="str">
        <f t="shared" si="2"/>
        <v/>
      </c>
      <c r="E5" s="47" t="str">
        <f t="shared" si="3"/>
        <v/>
      </c>
      <c r="G5" s="47">
        <v>1</v>
      </c>
      <c r="H5" s="47">
        <f>H4+1</f>
        <v>2023</v>
      </c>
      <c r="J5" s="47">
        <f>Visualisierung!$C$4</f>
        <v>2100</v>
      </c>
      <c r="K5" s="47">
        <f>J5*(1+(Visualisierung!$C$18/100)*G5)</f>
        <v>2184</v>
      </c>
      <c r="L5" s="47">
        <f>IF(Visualisierung!$C$17="nein",Berechnung!L4+Berechnung!J5,Berechnung!L4+Berechnung!K5)</f>
        <v>2100</v>
      </c>
      <c r="N5" s="47">
        <f>IF(AND(Visualisierung!$C$13&gt;=Berechnung!G6,Visualisierung!$C$12="ja"),Berechnung!N4,0)</f>
        <v>0</v>
      </c>
      <c r="O5" s="47">
        <f>O4</f>
        <v>-24000</v>
      </c>
      <c r="P5" s="47">
        <f>IF(Visualisierung!$C$17="nein",Berechnung!J5+Berechnung!N5,Berechnung!K5+Berechnung!N5)</f>
        <v>2100</v>
      </c>
      <c r="Q5" s="47">
        <f>Q4+P5</f>
        <v>-21900</v>
      </c>
      <c r="S5" s="47">
        <f t="shared" ref="S5:S54" si="5">IF(Q5&lt;=0,Q5,0)</f>
        <v>-21900</v>
      </c>
      <c r="T5" s="47">
        <f t="shared" ref="T5:T54" si="6">IF(Q5&gt;=0,Q5,0)</f>
        <v>0</v>
      </c>
      <c r="V5" s="47">
        <f t="shared" ref="V5:V54" si="7">IF($V$2="Rampe",0-O5,0)</f>
        <v>0</v>
      </c>
      <c r="W5" s="47">
        <f t="shared" ref="W5:W54" si="8">IF($V$2="Rampe",0,S5)</f>
        <v>-21900</v>
      </c>
      <c r="X5" s="47">
        <f t="shared" ref="X5:X54" si="9">IF($V$2="Rampe",L5,T5)</f>
        <v>0</v>
      </c>
      <c r="Z5" s="47" t="s">
        <v>7</v>
      </c>
      <c r="AA5" s="47" t="s">
        <v>26</v>
      </c>
      <c r="AB5" s="50"/>
      <c r="AC5" s="51">
        <f t="shared" si="0"/>
        <v>0</v>
      </c>
    </row>
    <row r="6" spans="1:29" x14ac:dyDescent="0.25">
      <c r="B6" s="26">
        <f t="shared" si="1"/>
        <v>2024</v>
      </c>
      <c r="C6" s="22">
        <f t="shared" si="4"/>
        <v>-19800</v>
      </c>
      <c r="D6" s="47" t="str">
        <f t="shared" si="2"/>
        <v/>
      </c>
      <c r="E6" s="47" t="str">
        <f t="shared" si="3"/>
        <v/>
      </c>
      <c r="G6" s="47">
        <v>2</v>
      </c>
      <c r="H6" s="47">
        <f>H5+1</f>
        <v>2024</v>
      </c>
      <c r="J6" s="47">
        <f>Visualisierung!$C$4</f>
        <v>2100</v>
      </c>
      <c r="K6" s="47">
        <f>J6*(1+(Visualisierung!$C$18/100)*G6)</f>
        <v>2268</v>
      </c>
      <c r="L6" s="47">
        <f>IF(Visualisierung!$C$17="nein",Berechnung!L5+Berechnung!J6,Berechnung!L5+Berechnung!K6)</f>
        <v>4200</v>
      </c>
      <c r="N6" s="47">
        <f>IF(Visualisierung!$C$13&gt;=Berechnung!G7,Berechnung!N5,0)</f>
        <v>0</v>
      </c>
      <c r="O6" s="47">
        <f t="shared" ref="O6:O54" si="10">O5</f>
        <v>-24000</v>
      </c>
      <c r="P6" s="47">
        <f>IF(Visualisierung!$C$17="nein",Berechnung!J6+Berechnung!N6,Berechnung!K6+Berechnung!N6)</f>
        <v>2100</v>
      </c>
      <c r="Q6" s="47">
        <f>Q5+P6</f>
        <v>-19800</v>
      </c>
      <c r="S6" s="47">
        <f t="shared" si="5"/>
        <v>-19800</v>
      </c>
      <c r="T6" s="47">
        <f t="shared" si="6"/>
        <v>0</v>
      </c>
      <c r="V6" s="47">
        <f t="shared" si="7"/>
        <v>0</v>
      </c>
      <c r="W6" s="47">
        <f t="shared" si="8"/>
        <v>-19800</v>
      </c>
      <c r="X6" s="47">
        <f t="shared" si="9"/>
        <v>0</v>
      </c>
      <c r="AB6" s="50"/>
      <c r="AC6" s="51">
        <f t="shared" si="0"/>
        <v>0</v>
      </c>
    </row>
    <row r="7" spans="1:29" x14ac:dyDescent="0.25">
      <c r="B7" s="26">
        <f t="shared" si="1"/>
        <v>2025</v>
      </c>
      <c r="C7" s="22">
        <f t="shared" si="4"/>
        <v>-17700</v>
      </c>
      <c r="D7" s="47" t="str">
        <f t="shared" si="2"/>
        <v/>
      </c>
      <c r="E7" s="47" t="str">
        <f t="shared" si="3"/>
        <v/>
      </c>
      <c r="G7" s="47">
        <v>3</v>
      </c>
      <c r="H7" s="47">
        <f t="shared" ref="H7:H54" si="11">H6+1</f>
        <v>2025</v>
      </c>
      <c r="J7" s="47">
        <f>Visualisierung!$C$4</f>
        <v>2100</v>
      </c>
      <c r="K7" s="47">
        <f>J7*(1+(Visualisierung!$C$18/100)*G7)</f>
        <v>2352</v>
      </c>
      <c r="L7" s="47">
        <f>IF(Visualisierung!$C$17="nein",Berechnung!L6+Berechnung!J7,Berechnung!L6+Berechnung!K7)</f>
        <v>6300</v>
      </c>
      <c r="N7" s="47">
        <f>IF(Visualisierung!$C$13&gt;=Berechnung!G8,Berechnung!N6,0)</f>
        <v>0</v>
      </c>
      <c r="O7" s="47">
        <f t="shared" si="10"/>
        <v>-24000</v>
      </c>
      <c r="P7" s="47">
        <f>IF(Visualisierung!$C$17="nein",Berechnung!J7+Berechnung!N7,Berechnung!K7+Berechnung!N7)</f>
        <v>2100</v>
      </c>
      <c r="Q7" s="47">
        <f t="shared" ref="Q7:Q54" si="12">Q6+P7</f>
        <v>-17700</v>
      </c>
      <c r="S7" s="47">
        <f t="shared" si="5"/>
        <v>-17700</v>
      </c>
      <c r="T7" s="47">
        <f t="shared" si="6"/>
        <v>0</v>
      </c>
      <c r="V7" s="47">
        <f t="shared" si="7"/>
        <v>0</v>
      </c>
      <c r="W7" s="47">
        <f t="shared" si="8"/>
        <v>-17700</v>
      </c>
      <c r="X7" s="47">
        <f t="shared" si="9"/>
        <v>0</v>
      </c>
      <c r="AB7" s="50"/>
      <c r="AC7" s="51">
        <f t="shared" si="0"/>
        <v>0</v>
      </c>
    </row>
    <row r="8" spans="1:29" x14ac:dyDescent="0.25">
      <c r="B8" s="26">
        <f t="shared" si="1"/>
        <v>2026</v>
      </c>
      <c r="C8" s="22">
        <f t="shared" si="4"/>
        <v>-15600</v>
      </c>
      <c r="D8" s="47" t="str">
        <f t="shared" si="2"/>
        <v/>
      </c>
      <c r="E8" s="47" t="str">
        <f t="shared" si="3"/>
        <v/>
      </c>
      <c r="G8" s="47">
        <v>4</v>
      </c>
      <c r="H8" s="47">
        <f t="shared" si="11"/>
        <v>2026</v>
      </c>
      <c r="J8" s="47">
        <f>Visualisierung!$C$4</f>
        <v>2100</v>
      </c>
      <c r="K8" s="47">
        <f>J8*(1+(Visualisierung!$C$18/100)*G8)</f>
        <v>2436</v>
      </c>
      <c r="L8" s="47">
        <f>IF(Visualisierung!$C$17="nein",Berechnung!L7+Berechnung!J8,Berechnung!L7+Berechnung!K8)</f>
        <v>8400</v>
      </c>
      <c r="N8" s="47">
        <f>IF(Visualisierung!$C$13&gt;=Berechnung!G9,Berechnung!N7,0)</f>
        <v>0</v>
      </c>
      <c r="O8" s="47">
        <f t="shared" si="10"/>
        <v>-24000</v>
      </c>
      <c r="P8" s="47">
        <f>IF(Visualisierung!$C$17="nein",Berechnung!J8+Berechnung!N8,Berechnung!K8+Berechnung!N8)</f>
        <v>2100</v>
      </c>
      <c r="Q8" s="47">
        <f t="shared" si="12"/>
        <v>-15600</v>
      </c>
      <c r="S8" s="47">
        <f t="shared" si="5"/>
        <v>-15600</v>
      </c>
      <c r="T8" s="47">
        <f t="shared" si="6"/>
        <v>0</v>
      </c>
      <c r="V8" s="47">
        <f t="shared" si="7"/>
        <v>0</v>
      </c>
      <c r="W8" s="47">
        <f t="shared" si="8"/>
        <v>-15600</v>
      </c>
      <c r="X8" s="47">
        <f t="shared" si="9"/>
        <v>0</v>
      </c>
      <c r="AB8" s="50"/>
      <c r="AC8" s="51">
        <f t="shared" si="0"/>
        <v>0</v>
      </c>
    </row>
    <row r="9" spans="1:29" x14ac:dyDescent="0.25">
      <c r="B9" s="26">
        <f t="shared" si="1"/>
        <v>2027</v>
      </c>
      <c r="C9" s="22">
        <f t="shared" si="4"/>
        <v>-13500</v>
      </c>
      <c r="D9" s="47" t="str">
        <f t="shared" si="2"/>
        <v/>
      </c>
      <c r="E9" s="47" t="str">
        <f t="shared" si="3"/>
        <v/>
      </c>
      <c r="G9" s="47">
        <v>5</v>
      </c>
      <c r="H9" s="47">
        <f t="shared" si="11"/>
        <v>2027</v>
      </c>
      <c r="J9" s="47">
        <f>Visualisierung!$C$4</f>
        <v>2100</v>
      </c>
      <c r="K9" s="47">
        <f>J9*(1+(Visualisierung!$C$18/100)*G9)</f>
        <v>2520</v>
      </c>
      <c r="L9" s="47">
        <f>IF(Visualisierung!$C$17="nein",Berechnung!L8+Berechnung!J9,Berechnung!L8+Berechnung!K9)</f>
        <v>10500</v>
      </c>
      <c r="N9" s="47">
        <f>IF(Visualisierung!$C$13&gt;=Berechnung!G10,Berechnung!N8,0)</f>
        <v>0</v>
      </c>
      <c r="O9" s="47">
        <f t="shared" si="10"/>
        <v>-24000</v>
      </c>
      <c r="P9" s="47">
        <f>IF(Visualisierung!$C$17="nein",Berechnung!J9+Berechnung!N9,Berechnung!K9+Berechnung!N9)</f>
        <v>2100</v>
      </c>
      <c r="Q9" s="47">
        <f t="shared" si="12"/>
        <v>-13500</v>
      </c>
      <c r="S9" s="47">
        <f t="shared" si="5"/>
        <v>-13500</v>
      </c>
      <c r="T9" s="47">
        <f t="shared" si="6"/>
        <v>0</v>
      </c>
      <c r="V9" s="47">
        <f t="shared" si="7"/>
        <v>0</v>
      </c>
      <c r="W9" s="47">
        <f t="shared" si="8"/>
        <v>-13500</v>
      </c>
      <c r="X9" s="47">
        <f t="shared" si="9"/>
        <v>0</v>
      </c>
      <c r="AB9" s="50"/>
      <c r="AC9" s="51">
        <f t="shared" si="0"/>
        <v>0</v>
      </c>
    </row>
    <row r="10" spans="1:29" x14ac:dyDescent="0.25">
      <c r="B10" s="26">
        <f t="shared" si="1"/>
        <v>2028</v>
      </c>
      <c r="C10" s="22">
        <f t="shared" si="4"/>
        <v>-11400</v>
      </c>
      <c r="D10" s="47" t="str">
        <f t="shared" si="2"/>
        <v/>
      </c>
      <c r="E10" s="47" t="str">
        <f t="shared" si="3"/>
        <v/>
      </c>
      <c r="G10" s="47">
        <v>6</v>
      </c>
      <c r="H10" s="47">
        <f t="shared" si="11"/>
        <v>2028</v>
      </c>
      <c r="J10" s="47">
        <f>Visualisierung!$C$4</f>
        <v>2100</v>
      </c>
      <c r="K10" s="47">
        <f>J10*(1+(Visualisierung!$C$18/100)*G10)</f>
        <v>2604</v>
      </c>
      <c r="L10" s="47">
        <f>IF(Visualisierung!$C$17="nein",Berechnung!L9+Berechnung!J10,Berechnung!L9+Berechnung!K10)</f>
        <v>12600</v>
      </c>
      <c r="N10" s="47">
        <f>IF(Visualisierung!$C$13&gt;=Berechnung!G11,Berechnung!N9,0)</f>
        <v>0</v>
      </c>
      <c r="O10" s="47">
        <f t="shared" si="10"/>
        <v>-24000</v>
      </c>
      <c r="P10" s="47">
        <f>IF(Visualisierung!$C$17="nein",Berechnung!J10+Berechnung!N10,Berechnung!K10+Berechnung!N10)</f>
        <v>2100</v>
      </c>
      <c r="Q10" s="47">
        <f t="shared" si="12"/>
        <v>-11400</v>
      </c>
      <c r="S10" s="47">
        <f t="shared" si="5"/>
        <v>-11400</v>
      </c>
      <c r="T10" s="47">
        <f t="shared" si="6"/>
        <v>0</v>
      </c>
      <c r="V10" s="47">
        <f t="shared" si="7"/>
        <v>0</v>
      </c>
      <c r="W10" s="47">
        <f t="shared" si="8"/>
        <v>-11400</v>
      </c>
      <c r="X10" s="47">
        <f t="shared" si="9"/>
        <v>0</v>
      </c>
      <c r="AB10" s="50"/>
      <c r="AC10" s="51">
        <f t="shared" si="0"/>
        <v>0</v>
      </c>
    </row>
    <row r="11" spans="1:29" x14ac:dyDescent="0.25">
      <c r="B11" s="26">
        <f t="shared" si="1"/>
        <v>2029</v>
      </c>
      <c r="C11" s="22">
        <f t="shared" si="4"/>
        <v>-9300</v>
      </c>
      <c r="D11" s="47" t="str">
        <f t="shared" si="2"/>
        <v/>
      </c>
      <c r="E11" s="47" t="str">
        <f t="shared" si="3"/>
        <v/>
      </c>
      <c r="G11" s="47">
        <v>7</v>
      </c>
      <c r="H11" s="47">
        <f t="shared" si="11"/>
        <v>2029</v>
      </c>
      <c r="J11" s="47">
        <f>Visualisierung!$C$4</f>
        <v>2100</v>
      </c>
      <c r="K11" s="47">
        <f>J11*(1+(Visualisierung!$C$18/100)*G11)</f>
        <v>2688</v>
      </c>
      <c r="L11" s="47">
        <f>IF(Visualisierung!$C$17="nein",Berechnung!L10+Berechnung!J11,Berechnung!L10+Berechnung!K11)</f>
        <v>14700</v>
      </c>
      <c r="N11" s="47">
        <f>IF(Visualisierung!$C$13&gt;=Berechnung!G12,Berechnung!N10,0)</f>
        <v>0</v>
      </c>
      <c r="O11" s="47">
        <f t="shared" si="10"/>
        <v>-24000</v>
      </c>
      <c r="P11" s="47">
        <f>IF(Visualisierung!$C$17="nein",Berechnung!J11+Berechnung!N11,Berechnung!K11+Berechnung!N11)</f>
        <v>2100</v>
      </c>
      <c r="Q11" s="47">
        <f t="shared" si="12"/>
        <v>-9300</v>
      </c>
      <c r="S11" s="47">
        <f t="shared" si="5"/>
        <v>-9300</v>
      </c>
      <c r="T11" s="47">
        <f t="shared" si="6"/>
        <v>0</v>
      </c>
      <c r="V11" s="47">
        <f t="shared" si="7"/>
        <v>0</v>
      </c>
      <c r="W11" s="47">
        <f t="shared" si="8"/>
        <v>-9300</v>
      </c>
      <c r="X11" s="47">
        <f t="shared" si="9"/>
        <v>0</v>
      </c>
      <c r="AB11" s="50"/>
      <c r="AC11" s="51">
        <f t="shared" si="0"/>
        <v>0</v>
      </c>
    </row>
    <row r="12" spans="1:29" x14ac:dyDescent="0.25">
      <c r="B12" s="26">
        <f t="shared" si="1"/>
        <v>2030</v>
      </c>
      <c r="C12" s="22">
        <f t="shared" si="4"/>
        <v>-7200</v>
      </c>
      <c r="D12" s="47" t="str">
        <f t="shared" si="2"/>
        <v/>
      </c>
      <c r="E12" s="47" t="str">
        <f t="shared" si="3"/>
        <v/>
      </c>
      <c r="G12" s="47">
        <v>8</v>
      </c>
      <c r="H12" s="47">
        <f t="shared" si="11"/>
        <v>2030</v>
      </c>
      <c r="J12" s="47">
        <f>Visualisierung!$C$4</f>
        <v>2100</v>
      </c>
      <c r="K12" s="47">
        <f>J12*(1+(Visualisierung!$C$18/100)*G12)</f>
        <v>2772</v>
      </c>
      <c r="L12" s="47">
        <f>IF(Visualisierung!$C$17="nein",Berechnung!L11+Berechnung!J12,Berechnung!L11+Berechnung!K12)</f>
        <v>16800</v>
      </c>
      <c r="N12" s="47">
        <f>IF(Visualisierung!$C$13&gt;=Berechnung!G13,Berechnung!N11,0)</f>
        <v>0</v>
      </c>
      <c r="O12" s="47">
        <f t="shared" si="10"/>
        <v>-24000</v>
      </c>
      <c r="P12" s="47">
        <f>IF(Visualisierung!$C$17="nein",Berechnung!J12+Berechnung!N12,Berechnung!K12+Berechnung!N12)</f>
        <v>2100</v>
      </c>
      <c r="Q12" s="47">
        <f t="shared" si="12"/>
        <v>-7200</v>
      </c>
      <c r="S12" s="47">
        <f t="shared" si="5"/>
        <v>-7200</v>
      </c>
      <c r="T12" s="47">
        <f t="shared" si="6"/>
        <v>0</v>
      </c>
      <c r="V12" s="47">
        <f t="shared" si="7"/>
        <v>0</v>
      </c>
      <c r="W12" s="47">
        <f t="shared" si="8"/>
        <v>-7200</v>
      </c>
      <c r="X12" s="47">
        <f t="shared" si="9"/>
        <v>0</v>
      </c>
      <c r="AB12" s="50"/>
    </row>
    <row r="13" spans="1:29" x14ac:dyDescent="0.25">
      <c r="B13" s="26">
        <f t="shared" si="1"/>
        <v>2031</v>
      </c>
      <c r="C13" s="22">
        <f t="shared" si="4"/>
        <v>-5100</v>
      </c>
      <c r="D13" s="47" t="str">
        <f>IF(C13=0,"x",IF(AND(C13&gt;0,C12&lt;0),"x",""))</f>
        <v/>
      </c>
      <c r="E13" s="47" t="str">
        <f>IF(D13="x",G12+(-C12/(C13-C12)),"")</f>
        <v/>
      </c>
      <c r="G13" s="47">
        <v>9</v>
      </c>
      <c r="H13" s="47">
        <f t="shared" si="11"/>
        <v>2031</v>
      </c>
      <c r="J13" s="47">
        <f>Visualisierung!$C$4</f>
        <v>2100</v>
      </c>
      <c r="K13" s="47">
        <f>J13*(1+(Visualisierung!$C$18/100)*G13)</f>
        <v>2855.9999999999995</v>
      </c>
      <c r="L13" s="47">
        <f>IF(Visualisierung!$C$17="nein",Berechnung!L12+Berechnung!J13,Berechnung!L12+Berechnung!K13)</f>
        <v>18900</v>
      </c>
      <c r="N13" s="47">
        <f>IF(Visualisierung!$C$13&gt;=Berechnung!G14,Berechnung!N12,0)</f>
        <v>0</v>
      </c>
      <c r="O13" s="47">
        <f t="shared" si="10"/>
        <v>-24000</v>
      </c>
      <c r="P13" s="47">
        <f>IF(Visualisierung!$C$17="nein",Berechnung!J13+Berechnung!N13,Berechnung!K13+Berechnung!N13)</f>
        <v>2100</v>
      </c>
      <c r="Q13" s="47">
        <f t="shared" si="12"/>
        <v>-5100</v>
      </c>
      <c r="S13" s="47">
        <f t="shared" si="5"/>
        <v>-5100</v>
      </c>
      <c r="T13" s="47">
        <f t="shared" si="6"/>
        <v>0</v>
      </c>
      <c r="V13" s="47">
        <f t="shared" si="7"/>
        <v>0</v>
      </c>
      <c r="W13" s="47">
        <f t="shared" si="8"/>
        <v>-5100</v>
      </c>
      <c r="X13" s="47">
        <f t="shared" si="9"/>
        <v>0</v>
      </c>
      <c r="AB13" s="50"/>
    </row>
    <row r="14" spans="1:29" x14ac:dyDescent="0.25">
      <c r="B14" s="26">
        <f t="shared" si="1"/>
        <v>2032</v>
      </c>
      <c r="C14" s="22">
        <f t="shared" si="4"/>
        <v>-3000</v>
      </c>
      <c r="D14" s="47" t="str">
        <f t="shared" si="2"/>
        <v/>
      </c>
      <c r="E14" s="47" t="str">
        <f t="shared" ref="E14:E54" si="13">IF(D14="x",G13+(-C13/(C14-C13)),"")</f>
        <v/>
      </c>
      <c r="G14" s="47">
        <v>10</v>
      </c>
      <c r="H14" s="47">
        <f t="shared" si="11"/>
        <v>2032</v>
      </c>
      <c r="J14" s="47">
        <f>Visualisierung!$C$4</f>
        <v>2100</v>
      </c>
      <c r="K14" s="47">
        <f>J14*(1+(Visualisierung!$C$18/100)*G14)</f>
        <v>2940</v>
      </c>
      <c r="L14" s="47">
        <f>IF(Visualisierung!$C$17="nein",Berechnung!L13+Berechnung!J14,Berechnung!L13+Berechnung!K14)</f>
        <v>21000</v>
      </c>
      <c r="N14" s="47">
        <f>IF(Visualisierung!$C$13&gt;=Berechnung!G15,Berechnung!N13,0)</f>
        <v>0</v>
      </c>
      <c r="O14" s="47">
        <f t="shared" si="10"/>
        <v>-24000</v>
      </c>
      <c r="P14" s="47">
        <f>IF(Visualisierung!$C$17="nein",Berechnung!J14+Berechnung!N14,Berechnung!K14+Berechnung!N14)</f>
        <v>2100</v>
      </c>
      <c r="Q14" s="47">
        <f t="shared" si="12"/>
        <v>-3000</v>
      </c>
      <c r="S14" s="47">
        <f t="shared" si="5"/>
        <v>-3000</v>
      </c>
      <c r="T14" s="47">
        <f t="shared" si="6"/>
        <v>0</v>
      </c>
      <c r="V14" s="47">
        <f t="shared" si="7"/>
        <v>0</v>
      </c>
      <c r="W14" s="47">
        <f t="shared" si="8"/>
        <v>-3000</v>
      </c>
      <c r="X14" s="47">
        <f t="shared" si="9"/>
        <v>0</v>
      </c>
      <c r="AB14" s="50"/>
    </row>
    <row r="15" spans="1:29" x14ac:dyDescent="0.25">
      <c r="B15" s="26">
        <f t="shared" si="1"/>
        <v>2033</v>
      </c>
      <c r="C15" s="22">
        <f t="shared" si="4"/>
        <v>-900</v>
      </c>
      <c r="D15" s="47" t="str">
        <f t="shared" si="2"/>
        <v/>
      </c>
      <c r="E15" s="47" t="str">
        <f t="shared" si="13"/>
        <v/>
      </c>
      <c r="G15" s="47">
        <v>11</v>
      </c>
      <c r="H15" s="47">
        <f t="shared" si="11"/>
        <v>2033</v>
      </c>
      <c r="J15" s="47">
        <f>Visualisierung!$C$4</f>
        <v>2100</v>
      </c>
      <c r="K15" s="47">
        <f>J15*(1+(Visualisierung!$C$18/100)*G15)</f>
        <v>3024</v>
      </c>
      <c r="L15" s="47">
        <f>IF(Visualisierung!$C$17="nein",Berechnung!L14+Berechnung!J15,Berechnung!L14+Berechnung!K15)</f>
        <v>23100</v>
      </c>
      <c r="N15" s="47">
        <f>IF(Visualisierung!$C$13&gt;=Berechnung!G16,Berechnung!N14,0)</f>
        <v>0</v>
      </c>
      <c r="O15" s="47">
        <f t="shared" si="10"/>
        <v>-24000</v>
      </c>
      <c r="P15" s="47">
        <f>IF(Visualisierung!$C$17="nein",Berechnung!J15+Berechnung!N15,Berechnung!K15+Berechnung!N15)</f>
        <v>2100</v>
      </c>
      <c r="Q15" s="47">
        <f t="shared" si="12"/>
        <v>-900</v>
      </c>
      <c r="S15" s="47">
        <f t="shared" si="5"/>
        <v>-900</v>
      </c>
      <c r="T15" s="47">
        <f t="shared" si="6"/>
        <v>0</v>
      </c>
      <c r="V15" s="47">
        <f t="shared" si="7"/>
        <v>0</v>
      </c>
      <c r="W15" s="47">
        <f t="shared" si="8"/>
        <v>-900</v>
      </c>
      <c r="X15" s="47">
        <f t="shared" si="9"/>
        <v>0</v>
      </c>
      <c r="AB15" s="50"/>
    </row>
    <row r="16" spans="1:29" x14ac:dyDescent="0.25">
      <c r="B16" s="26">
        <f t="shared" si="1"/>
        <v>2034</v>
      </c>
      <c r="C16" s="22">
        <f t="shared" si="4"/>
        <v>1200</v>
      </c>
      <c r="D16" s="47" t="str">
        <f t="shared" si="2"/>
        <v>x</v>
      </c>
      <c r="E16" s="47">
        <f t="shared" si="13"/>
        <v>11.428571428571429</v>
      </c>
      <c r="G16" s="47">
        <v>12</v>
      </c>
      <c r="H16" s="47">
        <f t="shared" si="11"/>
        <v>2034</v>
      </c>
      <c r="J16" s="47">
        <f>Visualisierung!$C$4</f>
        <v>2100</v>
      </c>
      <c r="K16" s="47">
        <f>J16*(1+(Visualisierung!$C$18/100)*G16)</f>
        <v>3108</v>
      </c>
      <c r="L16" s="47">
        <f>IF(Visualisierung!$C$17="nein",Berechnung!L15+Berechnung!J16,Berechnung!L15+Berechnung!K16)</f>
        <v>25200</v>
      </c>
      <c r="N16" s="47">
        <f>IF(Visualisierung!$C$13&gt;=Berechnung!G17,Berechnung!N15,0)</f>
        <v>0</v>
      </c>
      <c r="O16" s="47">
        <f t="shared" si="10"/>
        <v>-24000</v>
      </c>
      <c r="P16" s="47">
        <f>IF(Visualisierung!$C$17="nein",Berechnung!J16+Berechnung!N16,Berechnung!K16+Berechnung!N16)</f>
        <v>2100</v>
      </c>
      <c r="Q16" s="47">
        <f t="shared" si="12"/>
        <v>1200</v>
      </c>
      <c r="S16" s="47">
        <f t="shared" si="5"/>
        <v>0</v>
      </c>
      <c r="T16" s="47">
        <f t="shared" si="6"/>
        <v>1200</v>
      </c>
      <c r="V16" s="47">
        <f t="shared" si="7"/>
        <v>0</v>
      </c>
      <c r="W16" s="47">
        <f t="shared" si="8"/>
        <v>0</v>
      </c>
      <c r="X16" s="47">
        <f t="shared" si="9"/>
        <v>1200</v>
      </c>
      <c r="AB16" s="50"/>
    </row>
    <row r="17" spans="2:28" x14ac:dyDescent="0.25">
      <c r="B17" s="26">
        <f t="shared" si="1"/>
        <v>2035</v>
      </c>
      <c r="C17" s="22">
        <f t="shared" si="4"/>
        <v>3300</v>
      </c>
      <c r="D17" s="47" t="str">
        <f t="shared" si="2"/>
        <v/>
      </c>
      <c r="E17" s="47" t="str">
        <f t="shared" si="13"/>
        <v/>
      </c>
      <c r="G17" s="47">
        <v>13</v>
      </c>
      <c r="H17" s="47">
        <f t="shared" si="11"/>
        <v>2035</v>
      </c>
      <c r="J17" s="47">
        <f>Visualisierung!$C$4</f>
        <v>2100</v>
      </c>
      <c r="K17" s="47">
        <f>J17*(1+(Visualisierung!$C$18/100)*G17)</f>
        <v>3192</v>
      </c>
      <c r="L17" s="47">
        <f>IF(Visualisierung!$C$17="nein",Berechnung!L16+Berechnung!J17,Berechnung!L16+Berechnung!K17)</f>
        <v>27300</v>
      </c>
      <c r="N17" s="47">
        <f>IF(Visualisierung!$C$13&gt;=Berechnung!G18,Berechnung!N16,0)</f>
        <v>0</v>
      </c>
      <c r="O17" s="47">
        <f t="shared" si="10"/>
        <v>-24000</v>
      </c>
      <c r="P17" s="47">
        <f>IF(Visualisierung!$C$17="nein",Berechnung!J17+Berechnung!N17,Berechnung!K17+Berechnung!N17)</f>
        <v>2100</v>
      </c>
      <c r="Q17" s="47">
        <f t="shared" si="12"/>
        <v>3300</v>
      </c>
      <c r="S17" s="47">
        <f t="shared" si="5"/>
        <v>0</v>
      </c>
      <c r="T17" s="47">
        <f t="shared" si="6"/>
        <v>3300</v>
      </c>
      <c r="V17" s="47">
        <f t="shared" si="7"/>
        <v>0</v>
      </c>
      <c r="W17" s="47">
        <f t="shared" si="8"/>
        <v>0</v>
      </c>
      <c r="X17" s="47">
        <f t="shared" si="9"/>
        <v>3300</v>
      </c>
      <c r="AB17" s="50"/>
    </row>
    <row r="18" spans="2:28" x14ac:dyDescent="0.25">
      <c r="B18" s="26">
        <f t="shared" si="1"/>
        <v>2036</v>
      </c>
      <c r="C18" s="22">
        <f t="shared" si="4"/>
        <v>5400</v>
      </c>
      <c r="D18" s="47" t="str">
        <f t="shared" si="2"/>
        <v/>
      </c>
      <c r="E18" s="47" t="str">
        <f t="shared" si="13"/>
        <v/>
      </c>
      <c r="G18" s="47">
        <v>14</v>
      </c>
      <c r="H18" s="47">
        <f t="shared" si="11"/>
        <v>2036</v>
      </c>
      <c r="J18" s="47">
        <f>Visualisierung!$C$4</f>
        <v>2100</v>
      </c>
      <c r="K18" s="47">
        <f>J18*(1+(Visualisierung!$C$18/100)*G18)</f>
        <v>3276</v>
      </c>
      <c r="L18" s="47">
        <f>IF(Visualisierung!$C$17="nein",Berechnung!L17+Berechnung!J18,Berechnung!L17+Berechnung!K18)</f>
        <v>29400</v>
      </c>
      <c r="N18" s="47">
        <f>IF(Visualisierung!$C$13&gt;=Berechnung!G19,Berechnung!N17,0)</f>
        <v>0</v>
      </c>
      <c r="O18" s="47">
        <f t="shared" si="10"/>
        <v>-24000</v>
      </c>
      <c r="P18" s="47">
        <f>IF(Visualisierung!$C$17="nein",Berechnung!J18+Berechnung!N18,Berechnung!K18+Berechnung!N18)</f>
        <v>2100</v>
      </c>
      <c r="Q18" s="47">
        <f t="shared" si="12"/>
        <v>5400</v>
      </c>
      <c r="S18" s="47">
        <f t="shared" si="5"/>
        <v>0</v>
      </c>
      <c r="T18" s="47">
        <f t="shared" si="6"/>
        <v>5400</v>
      </c>
      <c r="V18" s="47">
        <f t="shared" si="7"/>
        <v>0</v>
      </c>
      <c r="W18" s="47">
        <f t="shared" si="8"/>
        <v>0</v>
      </c>
      <c r="X18" s="47">
        <f t="shared" si="9"/>
        <v>5400</v>
      </c>
      <c r="AB18" s="50"/>
    </row>
    <row r="19" spans="2:28" x14ac:dyDescent="0.25">
      <c r="B19" s="26">
        <f t="shared" si="1"/>
        <v>2037</v>
      </c>
      <c r="C19" s="22">
        <f t="shared" si="4"/>
        <v>7500</v>
      </c>
      <c r="D19" s="47" t="str">
        <f t="shared" si="2"/>
        <v/>
      </c>
      <c r="E19" s="47" t="str">
        <f t="shared" si="13"/>
        <v/>
      </c>
      <c r="G19" s="47">
        <v>15</v>
      </c>
      <c r="H19" s="47">
        <f t="shared" si="11"/>
        <v>2037</v>
      </c>
      <c r="J19" s="47">
        <f>Visualisierung!$C$4</f>
        <v>2100</v>
      </c>
      <c r="K19" s="47">
        <f>J19*(1+(Visualisierung!$C$18/100)*G19)</f>
        <v>3360</v>
      </c>
      <c r="L19" s="47">
        <f>IF(Visualisierung!$C$17="nein",Berechnung!L18+Berechnung!J19,Berechnung!L18+Berechnung!K19)</f>
        <v>31500</v>
      </c>
      <c r="N19" s="47">
        <f>IF(Visualisierung!$C$13&gt;=Berechnung!G20,Berechnung!N18,0)</f>
        <v>0</v>
      </c>
      <c r="O19" s="47">
        <f t="shared" si="10"/>
        <v>-24000</v>
      </c>
      <c r="P19" s="47">
        <f>IF(Visualisierung!$C$17="nein",Berechnung!J19+Berechnung!N19,Berechnung!K19+Berechnung!N19)</f>
        <v>2100</v>
      </c>
      <c r="Q19" s="47">
        <f t="shared" si="12"/>
        <v>7500</v>
      </c>
      <c r="S19" s="47">
        <f t="shared" si="5"/>
        <v>0</v>
      </c>
      <c r="T19" s="47">
        <f t="shared" si="6"/>
        <v>7500</v>
      </c>
      <c r="V19" s="47">
        <f t="shared" si="7"/>
        <v>0</v>
      </c>
      <c r="W19" s="47">
        <f t="shared" si="8"/>
        <v>0</v>
      </c>
      <c r="X19" s="47">
        <f t="shared" si="9"/>
        <v>7500</v>
      </c>
      <c r="AB19" s="50"/>
    </row>
    <row r="20" spans="2:28" x14ac:dyDescent="0.25">
      <c r="B20" s="26">
        <f t="shared" si="1"/>
        <v>2038</v>
      </c>
      <c r="C20" s="22">
        <f t="shared" si="4"/>
        <v>9600</v>
      </c>
      <c r="D20" s="47" t="str">
        <f t="shared" si="2"/>
        <v/>
      </c>
      <c r="E20" s="47" t="str">
        <f t="shared" si="13"/>
        <v/>
      </c>
      <c r="G20" s="47">
        <v>16</v>
      </c>
      <c r="H20" s="47">
        <f t="shared" si="11"/>
        <v>2038</v>
      </c>
      <c r="J20" s="47">
        <f>Visualisierung!$C$4</f>
        <v>2100</v>
      </c>
      <c r="K20" s="47">
        <f>J20*(1+(Visualisierung!$C$18/100)*G20)</f>
        <v>3444.0000000000005</v>
      </c>
      <c r="L20" s="47">
        <f>IF(Visualisierung!$C$17="nein",Berechnung!L19+Berechnung!J20,Berechnung!L19+Berechnung!K20)</f>
        <v>33600</v>
      </c>
      <c r="N20" s="47">
        <f>IF(Visualisierung!$C$13&gt;=Berechnung!G21,Berechnung!N19,0)</f>
        <v>0</v>
      </c>
      <c r="O20" s="47">
        <f t="shared" si="10"/>
        <v>-24000</v>
      </c>
      <c r="P20" s="47">
        <f>IF(Visualisierung!$C$17="nein",Berechnung!J20+Berechnung!N20,Berechnung!K20+Berechnung!N20)</f>
        <v>2100</v>
      </c>
      <c r="Q20" s="47">
        <f t="shared" si="12"/>
        <v>9600</v>
      </c>
      <c r="S20" s="47">
        <f t="shared" si="5"/>
        <v>0</v>
      </c>
      <c r="T20" s="47">
        <f t="shared" si="6"/>
        <v>9600</v>
      </c>
      <c r="V20" s="47">
        <f t="shared" si="7"/>
        <v>0</v>
      </c>
      <c r="W20" s="47">
        <f t="shared" si="8"/>
        <v>0</v>
      </c>
      <c r="X20" s="47">
        <f t="shared" si="9"/>
        <v>9600</v>
      </c>
      <c r="AB20" s="50"/>
    </row>
    <row r="21" spans="2:28" x14ac:dyDescent="0.25">
      <c r="B21" s="26">
        <f t="shared" si="1"/>
        <v>2039</v>
      </c>
      <c r="C21" s="22">
        <f t="shared" si="4"/>
        <v>11700</v>
      </c>
      <c r="D21" s="47" t="str">
        <f t="shared" si="2"/>
        <v/>
      </c>
      <c r="E21" s="47" t="str">
        <f t="shared" si="13"/>
        <v/>
      </c>
      <c r="G21" s="47">
        <v>17</v>
      </c>
      <c r="H21" s="47">
        <f t="shared" si="11"/>
        <v>2039</v>
      </c>
      <c r="J21" s="47">
        <f>Visualisierung!$C$4</f>
        <v>2100</v>
      </c>
      <c r="K21" s="47">
        <f>J21*(1+(Visualisierung!$C$18/100)*G21)</f>
        <v>3528.0000000000005</v>
      </c>
      <c r="L21" s="47">
        <f>IF(Visualisierung!$C$17="nein",Berechnung!L20+Berechnung!J21,Berechnung!L20+Berechnung!K21)</f>
        <v>35700</v>
      </c>
      <c r="N21" s="47">
        <f>IF(Visualisierung!$C$13&gt;=Berechnung!G22,Berechnung!N20,0)</f>
        <v>0</v>
      </c>
      <c r="O21" s="47">
        <f t="shared" si="10"/>
        <v>-24000</v>
      </c>
      <c r="P21" s="47">
        <f>IF(Visualisierung!$C$17="nein",Berechnung!J21+Berechnung!N21,Berechnung!K21+Berechnung!N21)</f>
        <v>2100</v>
      </c>
      <c r="Q21" s="47">
        <f t="shared" si="12"/>
        <v>11700</v>
      </c>
      <c r="S21" s="47">
        <f t="shared" si="5"/>
        <v>0</v>
      </c>
      <c r="T21" s="47">
        <f t="shared" si="6"/>
        <v>11700</v>
      </c>
      <c r="V21" s="47">
        <f t="shared" si="7"/>
        <v>0</v>
      </c>
      <c r="W21" s="47">
        <f t="shared" si="8"/>
        <v>0</v>
      </c>
      <c r="X21" s="47">
        <f t="shared" si="9"/>
        <v>11700</v>
      </c>
      <c r="AB21" s="50"/>
    </row>
    <row r="22" spans="2:28" x14ac:dyDescent="0.25">
      <c r="B22" s="26">
        <f t="shared" si="1"/>
        <v>2040</v>
      </c>
      <c r="C22" s="22">
        <f t="shared" si="4"/>
        <v>13800</v>
      </c>
      <c r="D22" s="47" t="str">
        <f t="shared" si="2"/>
        <v/>
      </c>
      <c r="E22" s="47" t="str">
        <f t="shared" si="13"/>
        <v/>
      </c>
      <c r="G22" s="47">
        <v>18</v>
      </c>
      <c r="H22" s="47">
        <f t="shared" si="11"/>
        <v>2040</v>
      </c>
      <c r="J22" s="47">
        <f>Visualisierung!$C$4</f>
        <v>2100</v>
      </c>
      <c r="K22" s="47">
        <f>J22*(1+(Visualisierung!$C$18/100)*G22)</f>
        <v>3612</v>
      </c>
      <c r="L22" s="47">
        <f>IF(Visualisierung!$C$17="nein",Berechnung!L21+Berechnung!J22,Berechnung!L21+Berechnung!K22)</f>
        <v>37800</v>
      </c>
      <c r="N22" s="47">
        <f>IF(Visualisierung!$C$13&gt;=Berechnung!G23,Berechnung!N21,0)</f>
        <v>0</v>
      </c>
      <c r="O22" s="47">
        <f t="shared" si="10"/>
        <v>-24000</v>
      </c>
      <c r="P22" s="47">
        <f>IF(Visualisierung!$C$17="nein",Berechnung!J22+Berechnung!N22,Berechnung!K22+Berechnung!N22)</f>
        <v>2100</v>
      </c>
      <c r="Q22" s="47">
        <f t="shared" si="12"/>
        <v>13800</v>
      </c>
      <c r="S22" s="47">
        <f t="shared" si="5"/>
        <v>0</v>
      </c>
      <c r="T22" s="47">
        <f t="shared" si="6"/>
        <v>13800</v>
      </c>
      <c r="V22" s="47">
        <f t="shared" si="7"/>
        <v>0</v>
      </c>
      <c r="W22" s="47">
        <f t="shared" si="8"/>
        <v>0</v>
      </c>
      <c r="X22" s="47">
        <f t="shared" si="9"/>
        <v>13800</v>
      </c>
      <c r="AB22" s="50"/>
    </row>
    <row r="23" spans="2:28" x14ac:dyDescent="0.25">
      <c r="B23" s="26">
        <f t="shared" si="1"/>
        <v>2041</v>
      </c>
      <c r="C23" s="22">
        <f t="shared" si="4"/>
        <v>15900</v>
      </c>
      <c r="D23" s="47" t="str">
        <f t="shared" si="2"/>
        <v/>
      </c>
      <c r="E23" s="47" t="str">
        <f t="shared" si="13"/>
        <v/>
      </c>
      <c r="G23" s="47">
        <v>19</v>
      </c>
      <c r="H23" s="47">
        <f t="shared" si="11"/>
        <v>2041</v>
      </c>
      <c r="J23" s="47">
        <f>Visualisierung!$C$4</f>
        <v>2100</v>
      </c>
      <c r="K23" s="47">
        <f>J23*(1+(Visualisierung!$C$18/100)*G23)</f>
        <v>3696</v>
      </c>
      <c r="L23" s="47">
        <f>IF(Visualisierung!$C$17="nein",Berechnung!L22+Berechnung!J23,Berechnung!L22+Berechnung!K23)</f>
        <v>39900</v>
      </c>
      <c r="N23" s="47">
        <f>IF(Visualisierung!$C$13&gt;=Berechnung!G24,Berechnung!N22,0)</f>
        <v>0</v>
      </c>
      <c r="O23" s="47">
        <f t="shared" si="10"/>
        <v>-24000</v>
      </c>
      <c r="P23" s="47">
        <f>IF(Visualisierung!$C$17="nein",Berechnung!J23+Berechnung!N23,Berechnung!K23+Berechnung!N23)</f>
        <v>2100</v>
      </c>
      <c r="Q23" s="47">
        <f t="shared" si="12"/>
        <v>15900</v>
      </c>
      <c r="S23" s="47">
        <f t="shared" si="5"/>
        <v>0</v>
      </c>
      <c r="T23" s="47">
        <f t="shared" si="6"/>
        <v>15900</v>
      </c>
      <c r="V23" s="47">
        <f t="shared" si="7"/>
        <v>0</v>
      </c>
      <c r="W23" s="47">
        <f t="shared" si="8"/>
        <v>0</v>
      </c>
      <c r="X23" s="47">
        <f t="shared" si="9"/>
        <v>15900</v>
      </c>
      <c r="AB23" s="50"/>
    </row>
    <row r="24" spans="2:28" x14ac:dyDescent="0.25">
      <c r="B24" s="26">
        <f t="shared" si="1"/>
        <v>2042</v>
      </c>
      <c r="C24" s="22">
        <f t="shared" si="4"/>
        <v>18000</v>
      </c>
      <c r="D24" s="47" t="str">
        <f t="shared" si="2"/>
        <v/>
      </c>
      <c r="E24" s="47" t="str">
        <f t="shared" si="13"/>
        <v/>
      </c>
      <c r="G24" s="47">
        <v>20</v>
      </c>
      <c r="H24" s="47">
        <f t="shared" si="11"/>
        <v>2042</v>
      </c>
      <c r="J24" s="47">
        <f>Visualisierung!$C$4</f>
        <v>2100</v>
      </c>
      <c r="K24" s="47">
        <f>J24*(1+(Visualisierung!$C$18/100)*G24)</f>
        <v>3780</v>
      </c>
      <c r="L24" s="47">
        <f>IF(Visualisierung!$C$17="nein",Berechnung!L23+Berechnung!J24,Berechnung!L23+Berechnung!K24)</f>
        <v>42000</v>
      </c>
      <c r="N24" s="47">
        <f>IF(Visualisierung!$C$13&gt;=Berechnung!G25,Berechnung!N23,0)</f>
        <v>0</v>
      </c>
      <c r="O24" s="47">
        <f t="shared" si="10"/>
        <v>-24000</v>
      </c>
      <c r="P24" s="47">
        <f>IF(Visualisierung!$C$17="nein",Berechnung!J24+Berechnung!N24,Berechnung!K24+Berechnung!N24)</f>
        <v>2100</v>
      </c>
      <c r="Q24" s="47">
        <f t="shared" si="12"/>
        <v>18000</v>
      </c>
      <c r="S24" s="47">
        <f t="shared" si="5"/>
        <v>0</v>
      </c>
      <c r="T24" s="47">
        <f t="shared" si="6"/>
        <v>18000</v>
      </c>
      <c r="V24" s="47">
        <f t="shared" si="7"/>
        <v>0</v>
      </c>
      <c r="W24" s="47">
        <f t="shared" si="8"/>
        <v>0</v>
      </c>
      <c r="X24" s="47">
        <f t="shared" si="9"/>
        <v>18000</v>
      </c>
      <c r="AB24" s="50"/>
    </row>
    <row r="25" spans="2:28" x14ac:dyDescent="0.25">
      <c r="B25" s="26">
        <f t="shared" si="1"/>
        <v>2043</v>
      </c>
      <c r="C25" s="22">
        <f t="shared" si="4"/>
        <v>20100</v>
      </c>
      <c r="D25" s="47" t="str">
        <f t="shared" si="2"/>
        <v/>
      </c>
      <c r="E25" s="47" t="str">
        <f t="shared" si="13"/>
        <v/>
      </c>
      <c r="G25" s="47">
        <v>21</v>
      </c>
      <c r="H25" s="47">
        <f t="shared" si="11"/>
        <v>2043</v>
      </c>
      <c r="J25" s="47">
        <f>Visualisierung!$C$4</f>
        <v>2100</v>
      </c>
      <c r="K25" s="47">
        <f>J25*(1+(Visualisierung!$C$18/100)*G25)</f>
        <v>3863.9999999999995</v>
      </c>
      <c r="L25" s="47">
        <f>IF(Visualisierung!$C$17="nein",Berechnung!L24+Berechnung!J25,Berechnung!L24+Berechnung!K25)</f>
        <v>44100</v>
      </c>
      <c r="N25" s="47">
        <f>IF(Visualisierung!$C$13&gt;=Berechnung!G26,Berechnung!N24,0)</f>
        <v>0</v>
      </c>
      <c r="O25" s="47">
        <f t="shared" si="10"/>
        <v>-24000</v>
      </c>
      <c r="P25" s="47">
        <f>IF(Visualisierung!$C$17="nein",Berechnung!J25+Berechnung!N25,Berechnung!K25+Berechnung!N25)</f>
        <v>2100</v>
      </c>
      <c r="Q25" s="47">
        <f t="shared" si="12"/>
        <v>20100</v>
      </c>
      <c r="S25" s="47">
        <f t="shared" si="5"/>
        <v>0</v>
      </c>
      <c r="T25" s="47">
        <f t="shared" si="6"/>
        <v>20100</v>
      </c>
      <c r="V25" s="47">
        <f t="shared" si="7"/>
        <v>0</v>
      </c>
      <c r="W25" s="47">
        <f t="shared" si="8"/>
        <v>0</v>
      </c>
      <c r="X25" s="47">
        <f t="shared" si="9"/>
        <v>20100</v>
      </c>
      <c r="AB25" s="50"/>
    </row>
    <row r="26" spans="2:28" x14ac:dyDescent="0.25">
      <c r="B26" s="26">
        <f t="shared" si="1"/>
        <v>2044</v>
      </c>
      <c r="C26" s="22">
        <f t="shared" si="4"/>
        <v>22200</v>
      </c>
      <c r="D26" s="47" t="str">
        <f t="shared" si="2"/>
        <v/>
      </c>
      <c r="E26" s="47" t="str">
        <f t="shared" si="13"/>
        <v/>
      </c>
      <c r="G26" s="47">
        <v>22</v>
      </c>
      <c r="H26" s="47">
        <f t="shared" si="11"/>
        <v>2044</v>
      </c>
      <c r="J26" s="47">
        <f>Visualisierung!$C$4</f>
        <v>2100</v>
      </c>
      <c r="K26" s="47">
        <f>J26*(1+(Visualisierung!$C$18/100)*G26)</f>
        <v>3948</v>
      </c>
      <c r="L26" s="47">
        <f>IF(Visualisierung!$C$17="nein",Berechnung!L25+Berechnung!J26,Berechnung!L25+Berechnung!K26)</f>
        <v>46200</v>
      </c>
      <c r="N26" s="47">
        <f>IF(Visualisierung!$C$13&gt;=Berechnung!G27,Berechnung!N25,0)</f>
        <v>0</v>
      </c>
      <c r="O26" s="47">
        <f t="shared" si="10"/>
        <v>-24000</v>
      </c>
      <c r="P26" s="47">
        <f>IF(Visualisierung!$C$17="nein",Berechnung!J26+Berechnung!N26,Berechnung!K26+Berechnung!N26)</f>
        <v>2100</v>
      </c>
      <c r="Q26" s="47">
        <f t="shared" si="12"/>
        <v>22200</v>
      </c>
      <c r="S26" s="47">
        <f t="shared" si="5"/>
        <v>0</v>
      </c>
      <c r="T26" s="47">
        <f t="shared" si="6"/>
        <v>22200</v>
      </c>
      <c r="V26" s="47">
        <f t="shared" si="7"/>
        <v>0</v>
      </c>
      <c r="W26" s="47">
        <f t="shared" si="8"/>
        <v>0</v>
      </c>
      <c r="X26" s="47">
        <f t="shared" si="9"/>
        <v>22200</v>
      </c>
      <c r="AB26" s="50"/>
    </row>
    <row r="27" spans="2:28" x14ac:dyDescent="0.25">
      <c r="B27" s="26">
        <f t="shared" si="1"/>
        <v>2045</v>
      </c>
      <c r="C27" s="22">
        <f t="shared" si="4"/>
        <v>24300</v>
      </c>
      <c r="D27" s="47" t="str">
        <f t="shared" si="2"/>
        <v/>
      </c>
      <c r="E27" s="47" t="str">
        <f t="shared" si="13"/>
        <v/>
      </c>
      <c r="G27" s="47">
        <v>23</v>
      </c>
      <c r="H27" s="47">
        <f t="shared" si="11"/>
        <v>2045</v>
      </c>
      <c r="J27" s="47">
        <f>Visualisierung!$C$4</f>
        <v>2100</v>
      </c>
      <c r="K27" s="47">
        <f>J27*(1+(Visualisierung!$C$18/100)*G27)</f>
        <v>4032</v>
      </c>
      <c r="L27" s="47">
        <f>IF(Visualisierung!$C$17="nein",Berechnung!L26+Berechnung!J27,Berechnung!L26+Berechnung!K27)</f>
        <v>48300</v>
      </c>
      <c r="N27" s="47">
        <f>IF(Visualisierung!$C$13&gt;=Berechnung!G28,Berechnung!N26,0)</f>
        <v>0</v>
      </c>
      <c r="O27" s="47">
        <f t="shared" si="10"/>
        <v>-24000</v>
      </c>
      <c r="P27" s="47">
        <f>IF(Visualisierung!$C$17="nein",Berechnung!J27+Berechnung!N27,Berechnung!K27+Berechnung!N27)</f>
        <v>2100</v>
      </c>
      <c r="Q27" s="47">
        <f t="shared" si="12"/>
        <v>24300</v>
      </c>
      <c r="S27" s="47">
        <f t="shared" si="5"/>
        <v>0</v>
      </c>
      <c r="T27" s="47">
        <f t="shared" si="6"/>
        <v>24300</v>
      </c>
      <c r="V27" s="47">
        <f t="shared" si="7"/>
        <v>0</v>
      </c>
      <c r="W27" s="47">
        <f t="shared" si="8"/>
        <v>0</v>
      </c>
      <c r="X27" s="47">
        <f t="shared" si="9"/>
        <v>24300</v>
      </c>
      <c r="AB27" s="50"/>
    </row>
    <row r="28" spans="2:28" x14ac:dyDescent="0.25">
      <c r="B28" s="26">
        <f t="shared" si="1"/>
        <v>2046</v>
      </c>
      <c r="C28" s="22">
        <f t="shared" si="4"/>
        <v>26400</v>
      </c>
      <c r="D28" s="47" t="str">
        <f t="shared" si="2"/>
        <v/>
      </c>
      <c r="E28" s="47" t="str">
        <f t="shared" si="13"/>
        <v/>
      </c>
      <c r="G28" s="47">
        <v>24</v>
      </c>
      <c r="H28" s="47">
        <f t="shared" si="11"/>
        <v>2046</v>
      </c>
      <c r="J28" s="47">
        <f>Visualisierung!$C$4</f>
        <v>2100</v>
      </c>
      <c r="K28" s="47">
        <f>J28*(1+(Visualisierung!$C$18/100)*G28)</f>
        <v>4116</v>
      </c>
      <c r="L28" s="47">
        <f>IF(Visualisierung!$C$17="nein",Berechnung!L27+Berechnung!J28,Berechnung!L27+Berechnung!K28)</f>
        <v>50400</v>
      </c>
      <c r="N28" s="47">
        <f>IF(Visualisierung!$C$13&gt;=Berechnung!G29,Berechnung!N27,0)</f>
        <v>0</v>
      </c>
      <c r="O28" s="47">
        <f t="shared" si="10"/>
        <v>-24000</v>
      </c>
      <c r="P28" s="47">
        <f>IF(Visualisierung!$C$17="nein",Berechnung!J28+Berechnung!N28,Berechnung!K28+Berechnung!N28)</f>
        <v>2100</v>
      </c>
      <c r="Q28" s="47">
        <f t="shared" si="12"/>
        <v>26400</v>
      </c>
      <c r="S28" s="47">
        <f t="shared" si="5"/>
        <v>0</v>
      </c>
      <c r="T28" s="47">
        <f t="shared" si="6"/>
        <v>26400</v>
      </c>
      <c r="V28" s="47">
        <f t="shared" si="7"/>
        <v>0</v>
      </c>
      <c r="W28" s="47">
        <f t="shared" si="8"/>
        <v>0</v>
      </c>
      <c r="X28" s="47">
        <f t="shared" si="9"/>
        <v>26400</v>
      </c>
      <c r="AB28" s="50"/>
    </row>
    <row r="29" spans="2:28" x14ac:dyDescent="0.25">
      <c r="B29" s="26">
        <f t="shared" si="1"/>
        <v>2047</v>
      </c>
      <c r="C29" s="22">
        <f t="shared" si="4"/>
        <v>28500</v>
      </c>
      <c r="D29" s="47" t="str">
        <f t="shared" si="2"/>
        <v/>
      </c>
      <c r="E29" s="47" t="str">
        <f t="shared" si="13"/>
        <v/>
      </c>
      <c r="G29" s="47">
        <v>25</v>
      </c>
      <c r="H29" s="47">
        <f t="shared" si="11"/>
        <v>2047</v>
      </c>
      <c r="J29" s="47">
        <f>Visualisierung!$C$4</f>
        <v>2100</v>
      </c>
      <c r="K29" s="47">
        <f>J29*(1+(Visualisierung!$C$18/100)*G29)</f>
        <v>4200</v>
      </c>
      <c r="L29" s="47">
        <f>IF(Visualisierung!$C$17="nein",Berechnung!L28+Berechnung!J29,Berechnung!L28+Berechnung!K29)</f>
        <v>52500</v>
      </c>
      <c r="N29" s="47">
        <f>IF(Visualisierung!$C$13&gt;=Berechnung!G30,Berechnung!N28,0)</f>
        <v>0</v>
      </c>
      <c r="O29" s="47">
        <f t="shared" si="10"/>
        <v>-24000</v>
      </c>
      <c r="P29" s="47">
        <f>IF(Visualisierung!$C$17="nein",Berechnung!J29+Berechnung!N29,Berechnung!K29+Berechnung!N29)</f>
        <v>2100</v>
      </c>
      <c r="Q29" s="47">
        <f t="shared" si="12"/>
        <v>28500</v>
      </c>
      <c r="S29" s="47">
        <f t="shared" si="5"/>
        <v>0</v>
      </c>
      <c r="T29" s="47">
        <f t="shared" si="6"/>
        <v>28500</v>
      </c>
      <c r="V29" s="47">
        <f t="shared" si="7"/>
        <v>0</v>
      </c>
      <c r="W29" s="47">
        <f t="shared" si="8"/>
        <v>0</v>
      </c>
      <c r="X29" s="47">
        <f t="shared" si="9"/>
        <v>28500</v>
      </c>
      <c r="AB29" s="50"/>
    </row>
    <row r="30" spans="2:28" x14ac:dyDescent="0.25">
      <c r="B30" s="26">
        <f t="shared" si="1"/>
        <v>2048</v>
      </c>
      <c r="C30" s="22">
        <f t="shared" si="4"/>
        <v>30600</v>
      </c>
      <c r="D30" s="47" t="str">
        <f t="shared" si="2"/>
        <v/>
      </c>
      <c r="E30" s="47" t="str">
        <f t="shared" si="13"/>
        <v/>
      </c>
      <c r="G30" s="47">
        <v>26</v>
      </c>
      <c r="H30" s="47">
        <f t="shared" si="11"/>
        <v>2048</v>
      </c>
      <c r="J30" s="47">
        <f>Visualisierung!$C$4</f>
        <v>2100</v>
      </c>
      <c r="K30" s="47">
        <f>J30*(1+(Visualisierung!$C$18/100)*G30)</f>
        <v>4284</v>
      </c>
      <c r="L30" s="47">
        <f>IF(Visualisierung!$C$17="nein",Berechnung!L29+Berechnung!J30,Berechnung!L29+Berechnung!K30)</f>
        <v>54600</v>
      </c>
      <c r="N30" s="47">
        <f>IF(Visualisierung!$C$13&gt;=Berechnung!G31,Berechnung!N29,0)</f>
        <v>0</v>
      </c>
      <c r="O30" s="47">
        <f t="shared" si="10"/>
        <v>-24000</v>
      </c>
      <c r="P30" s="47">
        <f>IF(Visualisierung!$C$17="nein",Berechnung!J30+Berechnung!N30,Berechnung!K30+Berechnung!N30)</f>
        <v>2100</v>
      </c>
      <c r="Q30" s="47">
        <f t="shared" si="12"/>
        <v>30600</v>
      </c>
      <c r="S30" s="47">
        <f t="shared" si="5"/>
        <v>0</v>
      </c>
      <c r="T30" s="47">
        <f t="shared" si="6"/>
        <v>30600</v>
      </c>
      <c r="V30" s="47">
        <f t="shared" si="7"/>
        <v>0</v>
      </c>
      <c r="W30" s="47">
        <f t="shared" si="8"/>
        <v>0</v>
      </c>
      <c r="X30" s="47">
        <f t="shared" si="9"/>
        <v>30600</v>
      </c>
      <c r="AB30" s="50"/>
    </row>
    <row r="31" spans="2:28" x14ac:dyDescent="0.25">
      <c r="B31" s="26">
        <f t="shared" si="1"/>
        <v>2049</v>
      </c>
      <c r="C31" s="22">
        <f t="shared" si="4"/>
        <v>32700</v>
      </c>
      <c r="D31" s="47" t="str">
        <f t="shared" si="2"/>
        <v/>
      </c>
      <c r="E31" s="47" t="str">
        <f t="shared" si="13"/>
        <v/>
      </c>
      <c r="G31" s="47">
        <v>27</v>
      </c>
      <c r="H31" s="47">
        <f t="shared" si="11"/>
        <v>2049</v>
      </c>
      <c r="J31" s="47">
        <f>Visualisierung!$C$4</f>
        <v>2100</v>
      </c>
      <c r="K31" s="47">
        <f>J31*(1+(Visualisierung!$C$18/100)*G31)</f>
        <v>4368</v>
      </c>
      <c r="L31" s="47">
        <f>IF(Visualisierung!$C$17="nein",Berechnung!L30+Berechnung!J31,Berechnung!L30+Berechnung!K31)</f>
        <v>56700</v>
      </c>
      <c r="N31" s="47">
        <f>IF(Visualisierung!$C$13&gt;=Berechnung!G32,Berechnung!N30,0)</f>
        <v>0</v>
      </c>
      <c r="O31" s="47">
        <f t="shared" si="10"/>
        <v>-24000</v>
      </c>
      <c r="P31" s="47">
        <f>IF(Visualisierung!$C$17="nein",Berechnung!J31+Berechnung!N31,Berechnung!K31+Berechnung!N31)</f>
        <v>2100</v>
      </c>
      <c r="Q31" s="47">
        <f t="shared" si="12"/>
        <v>32700</v>
      </c>
      <c r="S31" s="47">
        <f t="shared" si="5"/>
        <v>0</v>
      </c>
      <c r="T31" s="47">
        <f t="shared" si="6"/>
        <v>32700</v>
      </c>
      <c r="V31" s="47">
        <f t="shared" si="7"/>
        <v>0</v>
      </c>
      <c r="W31" s="47">
        <f t="shared" si="8"/>
        <v>0</v>
      </c>
      <c r="X31" s="47">
        <f t="shared" si="9"/>
        <v>32700</v>
      </c>
      <c r="AB31" s="50"/>
    </row>
    <row r="32" spans="2:28" x14ac:dyDescent="0.25">
      <c r="B32" s="26">
        <f t="shared" si="1"/>
        <v>2050</v>
      </c>
      <c r="C32" s="22">
        <f t="shared" si="4"/>
        <v>34800</v>
      </c>
      <c r="D32" s="47" t="str">
        <f t="shared" si="2"/>
        <v/>
      </c>
      <c r="E32" s="47" t="str">
        <f t="shared" si="13"/>
        <v/>
      </c>
      <c r="G32" s="47">
        <v>28</v>
      </c>
      <c r="H32" s="47">
        <f t="shared" si="11"/>
        <v>2050</v>
      </c>
      <c r="J32" s="47">
        <f>Visualisierung!$C$4</f>
        <v>2100</v>
      </c>
      <c r="K32" s="47">
        <f>J32*(1+(Visualisierung!$C$18/100)*G32)</f>
        <v>4452</v>
      </c>
      <c r="L32" s="47">
        <f>IF(Visualisierung!$C$17="nein",Berechnung!L31+Berechnung!J32,Berechnung!L31+Berechnung!K32)</f>
        <v>58800</v>
      </c>
      <c r="N32" s="47">
        <f>IF(Visualisierung!$C$13&gt;=Berechnung!G33,Berechnung!N31,0)</f>
        <v>0</v>
      </c>
      <c r="O32" s="47">
        <f t="shared" si="10"/>
        <v>-24000</v>
      </c>
      <c r="P32" s="47">
        <f>IF(Visualisierung!$C$17="nein",Berechnung!J32+Berechnung!N32,Berechnung!K32+Berechnung!N32)</f>
        <v>2100</v>
      </c>
      <c r="Q32" s="47">
        <f t="shared" si="12"/>
        <v>34800</v>
      </c>
      <c r="S32" s="47">
        <f t="shared" si="5"/>
        <v>0</v>
      </c>
      <c r="T32" s="47">
        <f t="shared" si="6"/>
        <v>34800</v>
      </c>
      <c r="V32" s="47">
        <f t="shared" si="7"/>
        <v>0</v>
      </c>
      <c r="W32" s="47">
        <f t="shared" si="8"/>
        <v>0</v>
      </c>
      <c r="X32" s="47">
        <f t="shared" si="9"/>
        <v>34800</v>
      </c>
      <c r="AB32" s="50"/>
    </row>
    <row r="33" spans="2:28" x14ac:dyDescent="0.25">
      <c r="B33" s="26">
        <f t="shared" si="1"/>
        <v>2051</v>
      </c>
      <c r="C33" s="22">
        <f t="shared" si="4"/>
        <v>36900</v>
      </c>
      <c r="D33" s="47" t="str">
        <f t="shared" si="2"/>
        <v/>
      </c>
      <c r="E33" s="47" t="str">
        <f t="shared" si="13"/>
        <v/>
      </c>
      <c r="G33" s="47">
        <v>29</v>
      </c>
      <c r="H33" s="47">
        <f t="shared" si="11"/>
        <v>2051</v>
      </c>
      <c r="J33" s="47">
        <f>Visualisierung!$C$4</f>
        <v>2100</v>
      </c>
      <c r="K33" s="47">
        <f>J33*(1+(Visualisierung!$C$18/100)*G33)</f>
        <v>4536</v>
      </c>
      <c r="L33" s="47">
        <f>IF(Visualisierung!$C$17="nein",Berechnung!L32+Berechnung!J33,Berechnung!L32+Berechnung!K33)</f>
        <v>60900</v>
      </c>
      <c r="N33" s="47">
        <f>IF(Visualisierung!$C$13&gt;=Berechnung!G34,Berechnung!N32,0)</f>
        <v>0</v>
      </c>
      <c r="O33" s="47">
        <f t="shared" si="10"/>
        <v>-24000</v>
      </c>
      <c r="P33" s="47">
        <f>IF(Visualisierung!$C$17="nein",Berechnung!J33+Berechnung!N33,Berechnung!K33+Berechnung!N33)</f>
        <v>2100</v>
      </c>
      <c r="Q33" s="47">
        <f t="shared" si="12"/>
        <v>36900</v>
      </c>
      <c r="S33" s="47">
        <f t="shared" si="5"/>
        <v>0</v>
      </c>
      <c r="T33" s="47">
        <f t="shared" si="6"/>
        <v>36900</v>
      </c>
      <c r="V33" s="47">
        <f t="shared" si="7"/>
        <v>0</v>
      </c>
      <c r="W33" s="47">
        <f t="shared" si="8"/>
        <v>0</v>
      </c>
      <c r="X33" s="47">
        <f t="shared" si="9"/>
        <v>36900</v>
      </c>
      <c r="AB33" s="50"/>
    </row>
    <row r="34" spans="2:28" x14ac:dyDescent="0.25">
      <c r="B34" s="26">
        <f t="shared" si="1"/>
        <v>2052</v>
      </c>
      <c r="C34" s="22">
        <f t="shared" si="4"/>
        <v>39000</v>
      </c>
      <c r="D34" s="47" t="str">
        <f t="shared" si="2"/>
        <v/>
      </c>
      <c r="E34" s="47" t="str">
        <f t="shared" si="13"/>
        <v/>
      </c>
      <c r="G34" s="47">
        <v>30</v>
      </c>
      <c r="H34" s="47">
        <f t="shared" si="11"/>
        <v>2052</v>
      </c>
      <c r="J34" s="47">
        <f>Visualisierung!$C$4</f>
        <v>2100</v>
      </c>
      <c r="K34" s="47">
        <f>J34*(1+(Visualisierung!$C$18/100)*G34)</f>
        <v>4620</v>
      </c>
      <c r="L34" s="47">
        <f>IF(Visualisierung!$C$17="nein",Berechnung!L33+Berechnung!J34,Berechnung!L33+Berechnung!K34)</f>
        <v>63000</v>
      </c>
      <c r="N34" s="47">
        <f>IF(Visualisierung!$C$13&gt;=Berechnung!G35,Berechnung!N33,0)</f>
        <v>0</v>
      </c>
      <c r="O34" s="47">
        <f t="shared" si="10"/>
        <v>-24000</v>
      </c>
      <c r="P34" s="47">
        <f>IF(Visualisierung!$C$17="nein",Berechnung!J34+Berechnung!N34,Berechnung!K34+Berechnung!N34)</f>
        <v>2100</v>
      </c>
      <c r="Q34" s="47">
        <f t="shared" si="12"/>
        <v>39000</v>
      </c>
      <c r="S34" s="47">
        <f t="shared" si="5"/>
        <v>0</v>
      </c>
      <c r="T34" s="47">
        <f t="shared" si="6"/>
        <v>39000</v>
      </c>
      <c r="V34" s="47">
        <f t="shared" si="7"/>
        <v>0</v>
      </c>
      <c r="W34" s="47">
        <f t="shared" si="8"/>
        <v>0</v>
      </c>
      <c r="X34" s="47">
        <f t="shared" si="9"/>
        <v>39000</v>
      </c>
      <c r="AB34" s="50"/>
    </row>
    <row r="35" spans="2:28" x14ac:dyDescent="0.25">
      <c r="B35" s="26">
        <f t="shared" si="1"/>
        <v>2053</v>
      </c>
      <c r="C35" s="22">
        <f t="shared" si="4"/>
        <v>41100</v>
      </c>
      <c r="D35" s="47" t="str">
        <f t="shared" si="2"/>
        <v/>
      </c>
      <c r="E35" s="47" t="str">
        <f t="shared" si="13"/>
        <v/>
      </c>
      <c r="G35" s="47">
        <v>31</v>
      </c>
      <c r="H35" s="47">
        <f t="shared" si="11"/>
        <v>2053</v>
      </c>
      <c r="J35" s="47">
        <f>Visualisierung!$C$4</f>
        <v>2100</v>
      </c>
      <c r="K35" s="47">
        <f>J35*(1+(Visualisierung!$C$18/100)*G35)</f>
        <v>4704</v>
      </c>
      <c r="L35" s="47">
        <f>IF(Visualisierung!$C$17="nein",Berechnung!L34+Berechnung!J35,Berechnung!L34+Berechnung!K35)</f>
        <v>65100</v>
      </c>
      <c r="N35" s="47">
        <f>IF(Visualisierung!$C$13&gt;=Berechnung!G36,Berechnung!N34,0)</f>
        <v>0</v>
      </c>
      <c r="O35" s="47">
        <f t="shared" si="10"/>
        <v>-24000</v>
      </c>
      <c r="P35" s="47">
        <f>IF(Visualisierung!$C$17="nein",Berechnung!J35+Berechnung!N35,Berechnung!K35+Berechnung!N35)</f>
        <v>2100</v>
      </c>
      <c r="Q35" s="47">
        <f t="shared" si="12"/>
        <v>41100</v>
      </c>
      <c r="S35" s="47">
        <f t="shared" si="5"/>
        <v>0</v>
      </c>
      <c r="T35" s="47">
        <f t="shared" si="6"/>
        <v>41100</v>
      </c>
      <c r="V35" s="47">
        <f t="shared" si="7"/>
        <v>0</v>
      </c>
      <c r="W35" s="47">
        <f t="shared" si="8"/>
        <v>0</v>
      </c>
      <c r="X35" s="47">
        <f t="shared" si="9"/>
        <v>41100</v>
      </c>
      <c r="AB35" s="50"/>
    </row>
    <row r="36" spans="2:28" x14ac:dyDescent="0.25">
      <c r="B36" s="26">
        <f t="shared" si="1"/>
        <v>2054</v>
      </c>
      <c r="C36" s="22">
        <f t="shared" si="4"/>
        <v>43200</v>
      </c>
      <c r="D36" s="47" t="str">
        <f t="shared" si="2"/>
        <v/>
      </c>
      <c r="E36" s="47" t="str">
        <f t="shared" si="13"/>
        <v/>
      </c>
      <c r="G36" s="47">
        <v>32</v>
      </c>
      <c r="H36" s="47">
        <f t="shared" si="11"/>
        <v>2054</v>
      </c>
      <c r="J36" s="47">
        <f>Visualisierung!$C$4</f>
        <v>2100</v>
      </c>
      <c r="K36" s="47">
        <f>J36*(1+(Visualisierung!$C$18/100)*G36)</f>
        <v>4788.0000000000009</v>
      </c>
      <c r="L36" s="47">
        <f>IF(Visualisierung!$C$17="nein",Berechnung!L35+Berechnung!J36,Berechnung!L35+Berechnung!K36)</f>
        <v>67200</v>
      </c>
      <c r="N36" s="47">
        <f>IF(Visualisierung!$C$13&gt;=Berechnung!G37,Berechnung!N35,0)</f>
        <v>0</v>
      </c>
      <c r="O36" s="47">
        <f t="shared" si="10"/>
        <v>-24000</v>
      </c>
      <c r="P36" s="47">
        <f>IF(Visualisierung!$C$17="nein",Berechnung!J36+Berechnung!N36,Berechnung!K36+Berechnung!N36)</f>
        <v>2100</v>
      </c>
      <c r="Q36" s="47">
        <f t="shared" si="12"/>
        <v>43200</v>
      </c>
      <c r="S36" s="47">
        <f t="shared" si="5"/>
        <v>0</v>
      </c>
      <c r="T36" s="47">
        <f t="shared" si="6"/>
        <v>43200</v>
      </c>
      <c r="V36" s="47">
        <f t="shared" si="7"/>
        <v>0</v>
      </c>
      <c r="W36" s="47">
        <f t="shared" si="8"/>
        <v>0</v>
      </c>
      <c r="X36" s="47">
        <f t="shared" si="9"/>
        <v>43200</v>
      </c>
      <c r="AB36" s="50"/>
    </row>
    <row r="37" spans="2:28" x14ac:dyDescent="0.25">
      <c r="B37" s="26">
        <f t="shared" si="1"/>
        <v>2055</v>
      </c>
      <c r="C37" s="22">
        <f t="shared" si="4"/>
        <v>45300</v>
      </c>
      <c r="D37" s="47" t="str">
        <f t="shared" si="2"/>
        <v/>
      </c>
      <c r="E37" s="47" t="str">
        <f t="shared" si="13"/>
        <v/>
      </c>
      <c r="G37" s="47">
        <v>33</v>
      </c>
      <c r="H37" s="47">
        <f t="shared" si="11"/>
        <v>2055</v>
      </c>
      <c r="J37" s="47">
        <f>Visualisierung!$C$4</f>
        <v>2100</v>
      </c>
      <c r="K37" s="47">
        <f>J37*(1+(Visualisierung!$C$18/100)*G37)</f>
        <v>4872.0000000000009</v>
      </c>
      <c r="L37" s="47">
        <f>IF(Visualisierung!$C$17="nein",Berechnung!L36+Berechnung!J37,Berechnung!L36+Berechnung!K37)</f>
        <v>69300</v>
      </c>
      <c r="N37" s="47">
        <f>IF(Visualisierung!$C$13&gt;=Berechnung!G38,Berechnung!N36,0)</f>
        <v>0</v>
      </c>
      <c r="O37" s="47">
        <f t="shared" si="10"/>
        <v>-24000</v>
      </c>
      <c r="P37" s="47">
        <f>IF(Visualisierung!$C$17="nein",Berechnung!J37+Berechnung!N37,Berechnung!K37+Berechnung!N37)</f>
        <v>2100</v>
      </c>
      <c r="Q37" s="47">
        <f t="shared" si="12"/>
        <v>45300</v>
      </c>
      <c r="S37" s="47">
        <f t="shared" si="5"/>
        <v>0</v>
      </c>
      <c r="T37" s="47">
        <f t="shared" si="6"/>
        <v>45300</v>
      </c>
      <c r="V37" s="47">
        <f t="shared" si="7"/>
        <v>0</v>
      </c>
      <c r="W37" s="47">
        <f t="shared" si="8"/>
        <v>0</v>
      </c>
      <c r="X37" s="47">
        <f t="shared" si="9"/>
        <v>45300</v>
      </c>
      <c r="AB37" s="50"/>
    </row>
    <row r="38" spans="2:28" x14ac:dyDescent="0.25">
      <c r="B38" s="26">
        <f t="shared" si="1"/>
        <v>2056</v>
      </c>
      <c r="C38" s="22">
        <f t="shared" si="4"/>
        <v>47400</v>
      </c>
      <c r="D38" s="47" t="str">
        <f t="shared" si="2"/>
        <v/>
      </c>
      <c r="E38" s="47" t="str">
        <f t="shared" si="13"/>
        <v/>
      </c>
      <c r="G38" s="47">
        <v>34</v>
      </c>
      <c r="H38" s="47">
        <f t="shared" si="11"/>
        <v>2056</v>
      </c>
      <c r="J38" s="47">
        <f>Visualisierung!$C$4</f>
        <v>2100</v>
      </c>
      <c r="K38" s="47">
        <f>J38*(1+(Visualisierung!$C$18/100)*G38)</f>
        <v>4956.0000000000009</v>
      </c>
      <c r="L38" s="47">
        <f>IF(Visualisierung!$C$17="nein",Berechnung!L37+Berechnung!J38,Berechnung!L37+Berechnung!K38)</f>
        <v>71400</v>
      </c>
      <c r="N38" s="47">
        <f>IF(Visualisierung!$C$13&gt;=Berechnung!G39,Berechnung!N37,0)</f>
        <v>0</v>
      </c>
      <c r="O38" s="47">
        <f t="shared" si="10"/>
        <v>-24000</v>
      </c>
      <c r="P38" s="47">
        <f>IF(Visualisierung!$C$17="nein",Berechnung!J38+Berechnung!N38,Berechnung!K38+Berechnung!N38)</f>
        <v>2100</v>
      </c>
      <c r="Q38" s="47">
        <f t="shared" si="12"/>
        <v>47400</v>
      </c>
      <c r="S38" s="47">
        <f t="shared" si="5"/>
        <v>0</v>
      </c>
      <c r="T38" s="47">
        <f t="shared" si="6"/>
        <v>47400</v>
      </c>
      <c r="V38" s="47">
        <f t="shared" si="7"/>
        <v>0</v>
      </c>
      <c r="W38" s="47">
        <f t="shared" si="8"/>
        <v>0</v>
      </c>
      <c r="X38" s="47">
        <f t="shared" si="9"/>
        <v>47400</v>
      </c>
      <c r="AB38" s="50"/>
    </row>
    <row r="39" spans="2:28" x14ac:dyDescent="0.25">
      <c r="B39" s="26">
        <f t="shared" si="1"/>
        <v>2057</v>
      </c>
      <c r="C39" s="22">
        <f t="shared" si="4"/>
        <v>49500</v>
      </c>
      <c r="D39" s="47" t="str">
        <f t="shared" si="2"/>
        <v/>
      </c>
      <c r="E39" s="47" t="str">
        <f t="shared" si="13"/>
        <v/>
      </c>
      <c r="G39" s="47">
        <v>35</v>
      </c>
      <c r="H39" s="47">
        <f t="shared" si="11"/>
        <v>2057</v>
      </c>
      <c r="J39" s="47">
        <f>Visualisierung!$C$4</f>
        <v>2100</v>
      </c>
      <c r="K39" s="47">
        <f>J39*(1+(Visualisierung!$C$18/100)*G39)</f>
        <v>5040.0000000000009</v>
      </c>
      <c r="L39" s="47">
        <f>IF(Visualisierung!$C$17="nein",Berechnung!L38+Berechnung!J39,Berechnung!L38+Berechnung!K39)</f>
        <v>73500</v>
      </c>
      <c r="N39" s="47">
        <f>IF(Visualisierung!$C$13&gt;=Berechnung!G40,Berechnung!N38,0)</f>
        <v>0</v>
      </c>
      <c r="O39" s="47">
        <f t="shared" si="10"/>
        <v>-24000</v>
      </c>
      <c r="P39" s="47">
        <f>IF(Visualisierung!$C$17="nein",Berechnung!J39+Berechnung!N39,Berechnung!K39+Berechnung!N39)</f>
        <v>2100</v>
      </c>
      <c r="Q39" s="47">
        <f t="shared" si="12"/>
        <v>49500</v>
      </c>
      <c r="S39" s="47">
        <f t="shared" si="5"/>
        <v>0</v>
      </c>
      <c r="T39" s="47">
        <f t="shared" si="6"/>
        <v>49500</v>
      </c>
      <c r="V39" s="47">
        <f t="shared" si="7"/>
        <v>0</v>
      </c>
      <c r="W39" s="47">
        <f t="shared" si="8"/>
        <v>0</v>
      </c>
      <c r="X39" s="47">
        <f t="shared" si="9"/>
        <v>49500</v>
      </c>
      <c r="AB39" s="50"/>
    </row>
    <row r="40" spans="2:28" x14ac:dyDescent="0.25">
      <c r="B40" s="26">
        <f t="shared" si="1"/>
        <v>2058</v>
      </c>
      <c r="C40" s="22">
        <f t="shared" si="4"/>
        <v>51600</v>
      </c>
      <c r="D40" s="47" t="str">
        <f t="shared" si="2"/>
        <v/>
      </c>
      <c r="E40" s="47" t="str">
        <f t="shared" si="13"/>
        <v/>
      </c>
      <c r="G40" s="47">
        <v>36</v>
      </c>
      <c r="H40" s="47">
        <f t="shared" si="11"/>
        <v>2058</v>
      </c>
      <c r="J40" s="47">
        <f>Visualisierung!$C$4</f>
        <v>2100</v>
      </c>
      <c r="K40" s="47">
        <f>J40*(1+(Visualisierung!$C$18/100)*G40)</f>
        <v>5124</v>
      </c>
      <c r="L40" s="47">
        <f>IF(Visualisierung!$C$17="nein",Berechnung!L39+Berechnung!J40,Berechnung!L39+Berechnung!K40)</f>
        <v>75600</v>
      </c>
      <c r="N40" s="47">
        <f>IF(Visualisierung!$C$13&gt;=Berechnung!G41,Berechnung!N39,0)</f>
        <v>0</v>
      </c>
      <c r="O40" s="47">
        <f t="shared" si="10"/>
        <v>-24000</v>
      </c>
      <c r="P40" s="47">
        <f>IF(Visualisierung!$C$17="nein",Berechnung!J40+Berechnung!N40,Berechnung!K40+Berechnung!N40)</f>
        <v>2100</v>
      </c>
      <c r="Q40" s="47">
        <f t="shared" si="12"/>
        <v>51600</v>
      </c>
      <c r="S40" s="47">
        <f t="shared" si="5"/>
        <v>0</v>
      </c>
      <c r="T40" s="47">
        <f t="shared" si="6"/>
        <v>51600</v>
      </c>
      <c r="V40" s="47">
        <f t="shared" si="7"/>
        <v>0</v>
      </c>
      <c r="W40" s="47">
        <f t="shared" si="8"/>
        <v>0</v>
      </c>
      <c r="X40" s="47">
        <f t="shared" si="9"/>
        <v>51600</v>
      </c>
      <c r="AB40" s="50"/>
    </row>
    <row r="41" spans="2:28" x14ac:dyDescent="0.25">
      <c r="B41" s="26">
        <f t="shared" si="1"/>
        <v>2059</v>
      </c>
      <c r="C41" s="22">
        <f t="shared" si="4"/>
        <v>53700</v>
      </c>
      <c r="D41" s="47" t="str">
        <f t="shared" si="2"/>
        <v/>
      </c>
      <c r="E41" s="47" t="str">
        <f t="shared" si="13"/>
        <v/>
      </c>
      <c r="G41" s="47">
        <v>37</v>
      </c>
      <c r="H41" s="47">
        <f t="shared" si="11"/>
        <v>2059</v>
      </c>
      <c r="J41" s="47">
        <f>Visualisierung!$C$4</f>
        <v>2100</v>
      </c>
      <c r="K41" s="47">
        <f>J41*(1+(Visualisierung!$C$18/100)*G41)</f>
        <v>5208</v>
      </c>
      <c r="L41" s="47">
        <f>IF(Visualisierung!$C$17="nein",Berechnung!L40+Berechnung!J41,Berechnung!L40+Berechnung!K41)</f>
        <v>77700</v>
      </c>
      <c r="N41" s="47">
        <f>IF(Visualisierung!$C$13&gt;=Berechnung!G42,Berechnung!N40,0)</f>
        <v>0</v>
      </c>
      <c r="O41" s="47">
        <f t="shared" si="10"/>
        <v>-24000</v>
      </c>
      <c r="P41" s="47">
        <f>IF(Visualisierung!$C$17="nein",Berechnung!J41+Berechnung!N41,Berechnung!K41+Berechnung!N41)</f>
        <v>2100</v>
      </c>
      <c r="Q41" s="47">
        <f t="shared" si="12"/>
        <v>53700</v>
      </c>
      <c r="S41" s="47">
        <f t="shared" si="5"/>
        <v>0</v>
      </c>
      <c r="T41" s="47">
        <f t="shared" si="6"/>
        <v>53700</v>
      </c>
      <c r="V41" s="47">
        <f t="shared" si="7"/>
        <v>0</v>
      </c>
      <c r="W41" s="47">
        <f t="shared" si="8"/>
        <v>0</v>
      </c>
      <c r="X41" s="47">
        <f t="shared" si="9"/>
        <v>53700</v>
      </c>
      <c r="AB41" s="50"/>
    </row>
    <row r="42" spans="2:28" x14ac:dyDescent="0.25">
      <c r="B42" s="26">
        <f t="shared" si="1"/>
        <v>2060</v>
      </c>
      <c r="C42" s="22">
        <f t="shared" si="4"/>
        <v>55800</v>
      </c>
      <c r="D42" s="47" t="str">
        <f t="shared" si="2"/>
        <v/>
      </c>
      <c r="E42" s="47" t="str">
        <f t="shared" si="13"/>
        <v/>
      </c>
      <c r="G42" s="47">
        <v>38</v>
      </c>
      <c r="H42" s="47">
        <f t="shared" si="11"/>
        <v>2060</v>
      </c>
      <c r="J42" s="47">
        <f>Visualisierung!$C$4</f>
        <v>2100</v>
      </c>
      <c r="K42" s="47">
        <f>J42*(1+(Visualisierung!$C$18/100)*G42)</f>
        <v>5292</v>
      </c>
      <c r="L42" s="47">
        <f>IF(Visualisierung!$C$17="nein",Berechnung!L41+Berechnung!J42,Berechnung!L41+Berechnung!K42)</f>
        <v>79800</v>
      </c>
      <c r="N42" s="47">
        <f>IF(Visualisierung!$C$13&gt;=Berechnung!G43,Berechnung!N41,0)</f>
        <v>0</v>
      </c>
      <c r="O42" s="47">
        <f t="shared" si="10"/>
        <v>-24000</v>
      </c>
      <c r="P42" s="47">
        <f>IF(Visualisierung!$C$17="nein",Berechnung!J42+Berechnung!N42,Berechnung!K42+Berechnung!N42)</f>
        <v>2100</v>
      </c>
      <c r="Q42" s="47">
        <f t="shared" si="12"/>
        <v>55800</v>
      </c>
      <c r="S42" s="47">
        <f t="shared" si="5"/>
        <v>0</v>
      </c>
      <c r="T42" s="47">
        <f t="shared" si="6"/>
        <v>55800</v>
      </c>
      <c r="V42" s="47">
        <f t="shared" si="7"/>
        <v>0</v>
      </c>
      <c r="W42" s="47">
        <f t="shared" si="8"/>
        <v>0</v>
      </c>
      <c r="X42" s="47">
        <f t="shared" si="9"/>
        <v>55800</v>
      </c>
      <c r="AB42" s="50"/>
    </row>
    <row r="43" spans="2:28" x14ac:dyDescent="0.25">
      <c r="B43" s="26">
        <f t="shared" si="1"/>
        <v>2061</v>
      </c>
      <c r="C43" s="22">
        <f t="shared" si="4"/>
        <v>57900</v>
      </c>
      <c r="D43" s="47" t="str">
        <f t="shared" si="2"/>
        <v/>
      </c>
      <c r="E43" s="47" t="str">
        <f t="shared" si="13"/>
        <v/>
      </c>
      <c r="G43" s="47">
        <v>39</v>
      </c>
      <c r="H43" s="47">
        <f t="shared" si="11"/>
        <v>2061</v>
      </c>
      <c r="J43" s="47">
        <f>Visualisierung!$C$4</f>
        <v>2100</v>
      </c>
      <c r="K43" s="47">
        <f>J43*(1+(Visualisierung!$C$18/100)*G43)</f>
        <v>5376</v>
      </c>
      <c r="L43" s="47">
        <f>IF(Visualisierung!$C$17="nein",Berechnung!L42+Berechnung!J43,Berechnung!L42+Berechnung!K43)</f>
        <v>81900</v>
      </c>
      <c r="N43" s="47">
        <f>IF(Visualisierung!$C$13&gt;=Berechnung!G44,Berechnung!N42,0)</f>
        <v>0</v>
      </c>
      <c r="O43" s="47">
        <f t="shared" si="10"/>
        <v>-24000</v>
      </c>
      <c r="P43" s="47">
        <f>IF(Visualisierung!$C$17="nein",Berechnung!J43+Berechnung!N43,Berechnung!K43+Berechnung!N43)</f>
        <v>2100</v>
      </c>
      <c r="Q43" s="47">
        <f t="shared" si="12"/>
        <v>57900</v>
      </c>
      <c r="S43" s="47">
        <f t="shared" si="5"/>
        <v>0</v>
      </c>
      <c r="T43" s="47">
        <f t="shared" si="6"/>
        <v>57900</v>
      </c>
      <c r="V43" s="47">
        <f t="shared" si="7"/>
        <v>0</v>
      </c>
      <c r="W43" s="47">
        <f t="shared" si="8"/>
        <v>0</v>
      </c>
      <c r="X43" s="47">
        <f t="shared" si="9"/>
        <v>57900</v>
      </c>
      <c r="AB43" s="50"/>
    </row>
    <row r="44" spans="2:28" x14ac:dyDescent="0.25">
      <c r="B44" s="26">
        <f t="shared" si="1"/>
        <v>2062</v>
      </c>
      <c r="C44" s="22">
        <f t="shared" si="4"/>
        <v>60000</v>
      </c>
      <c r="D44" s="47" t="str">
        <f t="shared" si="2"/>
        <v/>
      </c>
      <c r="E44" s="47" t="str">
        <f t="shared" si="13"/>
        <v/>
      </c>
      <c r="G44" s="47">
        <v>40</v>
      </c>
      <c r="H44" s="47">
        <f t="shared" si="11"/>
        <v>2062</v>
      </c>
      <c r="J44" s="47">
        <f>Visualisierung!$C$4</f>
        <v>2100</v>
      </c>
      <c r="K44" s="47">
        <f>J44*(1+(Visualisierung!$C$18/100)*G44)</f>
        <v>5460</v>
      </c>
      <c r="L44" s="47">
        <f>IF(Visualisierung!$C$17="nein",Berechnung!L43+Berechnung!J44,Berechnung!L43+Berechnung!K44)</f>
        <v>84000</v>
      </c>
      <c r="N44" s="47">
        <f>IF(Visualisierung!$C$13&gt;=Berechnung!G45,Berechnung!N43,0)</f>
        <v>0</v>
      </c>
      <c r="O44" s="47">
        <f t="shared" si="10"/>
        <v>-24000</v>
      </c>
      <c r="P44" s="47">
        <f>IF(Visualisierung!$C$17="nein",Berechnung!J44+Berechnung!N44,Berechnung!K44+Berechnung!N44)</f>
        <v>2100</v>
      </c>
      <c r="Q44" s="47">
        <f t="shared" si="12"/>
        <v>60000</v>
      </c>
      <c r="S44" s="47">
        <f t="shared" si="5"/>
        <v>0</v>
      </c>
      <c r="T44" s="47">
        <f t="shared" si="6"/>
        <v>60000</v>
      </c>
      <c r="V44" s="47">
        <f t="shared" si="7"/>
        <v>0</v>
      </c>
      <c r="W44" s="47">
        <f t="shared" si="8"/>
        <v>0</v>
      </c>
      <c r="X44" s="47">
        <f t="shared" si="9"/>
        <v>60000</v>
      </c>
      <c r="AB44" s="50"/>
    </row>
    <row r="45" spans="2:28" x14ac:dyDescent="0.25">
      <c r="B45" s="26">
        <f t="shared" si="1"/>
        <v>2063</v>
      </c>
      <c r="C45" s="22">
        <f t="shared" si="4"/>
        <v>62100</v>
      </c>
      <c r="D45" s="47" t="str">
        <f t="shared" si="2"/>
        <v/>
      </c>
      <c r="E45" s="47" t="str">
        <f t="shared" si="13"/>
        <v/>
      </c>
      <c r="G45" s="47">
        <v>41</v>
      </c>
      <c r="H45" s="47">
        <f t="shared" si="11"/>
        <v>2063</v>
      </c>
      <c r="J45" s="47">
        <f>Visualisierung!$C$4</f>
        <v>2100</v>
      </c>
      <c r="K45" s="47">
        <f>J45*(1+(Visualisierung!$C$18/100)*G45)</f>
        <v>5544</v>
      </c>
      <c r="L45" s="47">
        <f>IF(Visualisierung!$C$17="nein",Berechnung!L44+Berechnung!J45,Berechnung!L44+Berechnung!K45)</f>
        <v>86100</v>
      </c>
      <c r="N45" s="47">
        <f>IF(Visualisierung!$C$13&gt;=Berechnung!G46,Berechnung!N44,0)</f>
        <v>0</v>
      </c>
      <c r="O45" s="47">
        <f t="shared" si="10"/>
        <v>-24000</v>
      </c>
      <c r="P45" s="47">
        <f>IF(Visualisierung!$C$17="nein",Berechnung!J45+Berechnung!N45,Berechnung!K45+Berechnung!N45)</f>
        <v>2100</v>
      </c>
      <c r="Q45" s="47">
        <f t="shared" si="12"/>
        <v>62100</v>
      </c>
      <c r="S45" s="47">
        <f t="shared" si="5"/>
        <v>0</v>
      </c>
      <c r="T45" s="47">
        <f t="shared" si="6"/>
        <v>62100</v>
      </c>
      <c r="V45" s="47">
        <f t="shared" si="7"/>
        <v>0</v>
      </c>
      <c r="W45" s="47">
        <f t="shared" si="8"/>
        <v>0</v>
      </c>
      <c r="X45" s="47">
        <f t="shared" si="9"/>
        <v>62100</v>
      </c>
      <c r="AB45" s="50"/>
    </row>
    <row r="46" spans="2:28" x14ac:dyDescent="0.25">
      <c r="B46" s="26">
        <f t="shared" si="1"/>
        <v>2064</v>
      </c>
      <c r="C46" s="22">
        <f t="shared" si="4"/>
        <v>64200</v>
      </c>
      <c r="D46" s="47" t="str">
        <f t="shared" si="2"/>
        <v/>
      </c>
      <c r="E46" s="47" t="str">
        <f t="shared" si="13"/>
        <v/>
      </c>
      <c r="G46" s="47">
        <v>42</v>
      </c>
      <c r="H46" s="47">
        <f t="shared" si="11"/>
        <v>2064</v>
      </c>
      <c r="J46" s="47">
        <f>Visualisierung!$C$4</f>
        <v>2100</v>
      </c>
      <c r="K46" s="47">
        <f>J46*(1+(Visualisierung!$C$18/100)*G46)</f>
        <v>5627.9999999999991</v>
      </c>
      <c r="L46" s="47">
        <f>IF(Visualisierung!$C$17="nein",Berechnung!L45+Berechnung!J46,Berechnung!L45+Berechnung!K46)</f>
        <v>88200</v>
      </c>
      <c r="N46" s="47">
        <f>IF(Visualisierung!$C$13&gt;=Berechnung!G47,Berechnung!N45,0)</f>
        <v>0</v>
      </c>
      <c r="O46" s="47">
        <f t="shared" si="10"/>
        <v>-24000</v>
      </c>
      <c r="P46" s="47">
        <f>IF(Visualisierung!$C$17="nein",Berechnung!J46+Berechnung!N46,Berechnung!K46+Berechnung!N46)</f>
        <v>2100</v>
      </c>
      <c r="Q46" s="47">
        <f t="shared" si="12"/>
        <v>64200</v>
      </c>
      <c r="S46" s="47">
        <f t="shared" si="5"/>
        <v>0</v>
      </c>
      <c r="T46" s="47">
        <f t="shared" si="6"/>
        <v>64200</v>
      </c>
      <c r="V46" s="47">
        <f t="shared" si="7"/>
        <v>0</v>
      </c>
      <c r="W46" s="47">
        <f t="shared" si="8"/>
        <v>0</v>
      </c>
      <c r="X46" s="47">
        <f t="shared" si="9"/>
        <v>64200</v>
      </c>
      <c r="AB46" s="50"/>
    </row>
    <row r="47" spans="2:28" x14ac:dyDescent="0.25">
      <c r="B47" s="26">
        <f t="shared" si="1"/>
        <v>2065</v>
      </c>
      <c r="C47" s="22">
        <f t="shared" si="4"/>
        <v>66300</v>
      </c>
      <c r="D47" s="47" t="str">
        <f t="shared" si="2"/>
        <v/>
      </c>
      <c r="E47" s="47" t="str">
        <f t="shared" si="13"/>
        <v/>
      </c>
      <c r="G47" s="47">
        <v>43</v>
      </c>
      <c r="H47" s="47">
        <f t="shared" si="11"/>
        <v>2065</v>
      </c>
      <c r="J47" s="47">
        <f>Visualisierung!$C$4</f>
        <v>2100</v>
      </c>
      <c r="K47" s="47">
        <f>J47*(1+(Visualisierung!$C$18/100)*G47)</f>
        <v>5711.9999999999991</v>
      </c>
      <c r="L47" s="47">
        <f>IF(Visualisierung!$C$17="nein",Berechnung!L46+Berechnung!J47,Berechnung!L46+Berechnung!K47)</f>
        <v>90300</v>
      </c>
      <c r="N47" s="47">
        <f>IF(Visualisierung!$C$13&gt;=Berechnung!G48,Berechnung!N46,0)</f>
        <v>0</v>
      </c>
      <c r="O47" s="47">
        <f t="shared" si="10"/>
        <v>-24000</v>
      </c>
      <c r="P47" s="47">
        <f>IF(Visualisierung!$C$17="nein",Berechnung!J47+Berechnung!N47,Berechnung!K47+Berechnung!N47)</f>
        <v>2100</v>
      </c>
      <c r="Q47" s="47">
        <f t="shared" si="12"/>
        <v>66300</v>
      </c>
      <c r="S47" s="47">
        <f t="shared" si="5"/>
        <v>0</v>
      </c>
      <c r="T47" s="47">
        <f t="shared" si="6"/>
        <v>66300</v>
      </c>
      <c r="V47" s="47">
        <f t="shared" si="7"/>
        <v>0</v>
      </c>
      <c r="W47" s="47">
        <f t="shared" si="8"/>
        <v>0</v>
      </c>
      <c r="X47" s="47">
        <f t="shared" si="9"/>
        <v>66300</v>
      </c>
      <c r="AB47" s="50"/>
    </row>
    <row r="48" spans="2:28" x14ac:dyDescent="0.25">
      <c r="B48" s="26">
        <f t="shared" si="1"/>
        <v>2066</v>
      </c>
      <c r="C48" s="22">
        <f t="shared" si="4"/>
        <v>68400</v>
      </c>
      <c r="D48" s="47" t="str">
        <f t="shared" si="2"/>
        <v/>
      </c>
      <c r="E48" s="47" t="str">
        <f t="shared" si="13"/>
        <v/>
      </c>
      <c r="G48" s="47">
        <v>44</v>
      </c>
      <c r="H48" s="47">
        <f t="shared" si="11"/>
        <v>2066</v>
      </c>
      <c r="J48" s="47">
        <f>Visualisierung!$C$4</f>
        <v>2100</v>
      </c>
      <c r="K48" s="47">
        <f>J48*(1+(Visualisierung!$C$18/100)*G48)</f>
        <v>5796</v>
      </c>
      <c r="L48" s="47">
        <f>IF(Visualisierung!$C$17="nein",Berechnung!L47+Berechnung!J48,Berechnung!L47+Berechnung!K48)</f>
        <v>92400</v>
      </c>
      <c r="N48" s="47">
        <f>IF(Visualisierung!$C$13&gt;=Berechnung!G49,Berechnung!N47,0)</f>
        <v>0</v>
      </c>
      <c r="O48" s="47">
        <f t="shared" si="10"/>
        <v>-24000</v>
      </c>
      <c r="P48" s="47">
        <f>IF(Visualisierung!$C$17="nein",Berechnung!J48+Berechnung!N48,Berechnung!K48+Berechnung!N48)</f>
        <v>2100</v>
      </c>
      <c r="Q48" s="47">
        <f t="shared" si="12"/>
        <v>68400</v>
      </c>
      <c r="S48" s="47">
        <f t="shared" si="5"/>
        <v>0</v>
      </c>
      <c r="T48" s="47">
        <f t="shared" si="6"/>
        <v>68400</v>
      </c>
      <c r="V48" s="47">
        <f t="shared" si="7"/>
        <v>0</v>
      </c>
      <c r="W48" s="47">
        <f t="shared" si="8"/>
        <v>0</v>
      </c>
      <c r="X48" s="47">
        <f t="shared" si="9"/>
        <v>68400</v>
      </c>
      <c r="AB48" s="50"/>
    </row>
    <row r="49" spans="2:28" x14ac:dyDescent="0.25">
      <c r="B49" s="26">
        <f t="shared" si="1"/>
        <v>2067</v>
      </c>
      <c r="C49" s="22">
        <f t="shared" si="4"/>
        <v>70500</v>
      </c>
      <c r="D49" s="47" t="str">
        <f t="shared" si="2"/>
        <v/>
      </c>
      <c r="E49" s="47" t="str">
        <f t="shared" si="13"/>
        <v/>
      </c>
      <c r="G49" s="47">
        <v>45</v>
      </c>
      <c r="H49" s="47">
        <f t="shared" si="11"/>
        <v>2067</v>
      </c>
      <c r="J49" s="47">
        <f>Visualisierung!$C$4</f>
        <v>2100</v>
      </c>
      <c r="K49" s="47">
        <f>J49*(1+(Visualisierung!$C$18/100)*G49)</f>
        <v>5880</v>
      </c>
      <c r="L49" s="47">
        <f>IF(Visualisierung!$C$17="nein",Berechnung!L48+Berechnung!J49,Berechnung!L48+Berechnung!K49)</f>
        <v>94500</v>
      </c>
      <c r="N49" s="47">
        <f>IF(Visualisierung!$C$13&gt;=Berechnung!G50,Berechnung!N48,0)</f>
        <v>0</v>
      </c>
      <c r="O49" s="47">
        <f t="shared" si="10"/>
        <v>-24000</v>
      </c>
      <c r="P49" s="47">
        <f>IF(Visualisierung!$C$17="nein",Berechnung!J49+Berechnung!N49,Berechnung!K49+Berechnung!N49)</f>
        <v>2100</v>
      </c>
      <c r="Q49" s="47">
        <f t="shared" si="12"/>
        <v>70500</v>
      </c>
      <c r="S49" s="47">
        <f t="shared" si="5"/>
        <v>0</v>
      </c>
      <c r="T49" s="47">
        <f t="shared" si="6"/>
        <v>70500</v>
      </c>
      <c r="V49" s="47">
        <f t="shared" si="7"/>
        <v>0</v>
      </c>
      <c r="W49" s="47">
        <f t="shared" si="8"/>
        <v>0</v>
      </c>
      <c r="X49" s="47">
        <f t="shared" si="9"/>
        <v>70500</v>
      </c>
      <c r="AB49" s="50"/>
    </row>
    <row r="50" spans="2:28" x14ac:dyDescent="0.25">
      <c r="B50" s="26">
        <f t="shared" si="1"/>
        <v>2068</v>
      </c>
      <c r="C50" s="22">
        <f t="shared" si="4"/>
        <v>72600</v>
      </c>
      <c r="D50" s="47" t="str">
        <f t="shared" si="2"/>
        <v/>
      </c>
      <c r="E50" s="47" t="str">
        <f t="shared" si="13"/>
        <v/>
      </c>
      <c r="G50" s="47">
        <v>46</v>
      </c>
      <c r="H50" s="47">
        <f t="shared" si="11"/>
        <v>2068</v>
      </c>
      <c r="J50" s="47">
        <f>Visualisierung!$C$4</f>
        <v>2100</v>
      </c>
      <c r="K50" s="47">
        <f>J50*(1+(Visualisierung!$C$18/100)*G50)</f>
        <v>5964</v>
      </c>
      <c r="L50" s="47">
        <f>IF(Visualisierung!$C$17="nein",Berechnung!L49+Berechnung!J50,Berechnung!L49+Berechnung!K50)</f>
        <v>96600</v>
      </c>
      <c r="N50" s="47">
        <f>IF(Visualisierung!$C$13&gt;=Berechnung!G51,Berechnung!N49,0)</f>
        <v>0</v>
      </c>
      <c r="O50" s="47">
        <f t="shared" si="10"/>
        <v>-24000</v>
      </c>
      <c r="P50" s="47">
        <f>IF(Visualisierung!$C$17="nein",Berechnung!J50+Berechnung!N50,Berechnung!K50+Berechnung!N50)</f>
        <v>2100</v>
      </c>
      <c r="Q50" s="47">
        <f t="shared" si="12"/>
        <v>72600</v>
      </c>
      <c r="S50" s="47">
        <f t="shared" si="5"/>
        <v>0</v>
      </c>
      <c r="T50" s="47">
        <f t="shared" si="6"/>
        <v>72600</v>
      </c>
      <c r="V50" s="47">
        <f t="shared" si="7"/>
        <v>0</v>
      </c>
      <c r="W50" s="47">
        <f t="shared" si="8"/>
        <v>0</v>
      </c>
      <c r="X50" s="47">
        <f t="shared" si="9"/>
        <v>72600</v>
      </c>
      <c r="AB50" s="50"/>
    </row>
    <row r="51" spans="2:28" x14ac:dyDescent="0.25">
      <c r="B51" s="26">
        <f t="shared" si="1"/>
        <v>2069</v>
      </c>
      <c r="C51" s="22">
        <f t="shared" si="4"/>
        <v>74700</v>
      </c>
      <c r="D51" s="47" t="str">
        <f t="shared" si="2"/>
        <v/>
      </c>
      <c r="E51" s="47" t="str">
        <f t="shared" si="13"/>
        <v/>
      </c>
      <c r="G51" s="47">
        <v>47</v>
      </c>
      <c r="H51" s="47">
        <f t="shared" si="11"/>
        <v>2069</v>
      </c>
      <c r="J51" s="47">
        <f>Visualisierung!$C$4</f>
        <v>2100</v>
      </c>
      <c r="K51" s="47">
        <f>J51*(1+(Visualisierung!$C$18/100)*G51)</f>
        <v>6048</v>
      </c>
      <c r="L51" s="47">
        <f>IF(Visualisierung!$C$17="nein",Berechnung!L50+Berechnung!J51,Berechnung!L50+Berechnung!K51)</f>
        <v>98700</v>
      </c>
      <c r="N51" s="47">
        <f>IF(Visualisierung!$C$13&gt;=Berechnung!G52,Berechnung!N50,0)</f>
        <v>0</v>
      </c>
      <c r="O51" s="47">
        <f t="shared" si="10"/>
        <v>-24000</v>
      </c>
      <c r="P51" s="47">
        <f>IF(Visualisierung!$C$17="nein",Berechnung!J51+Berechnung!N51,Berechnung!K51+Berechnung!N51)</f>
        <v>2100</v>
      </c>
      <c r="Q51" s="47">
        <f t="shared" si="12"/>
        <v>74700</v>
      </c>
      <c r="S51" s="47">
        <f t="shared" si="5"/>
        <v>0</v>
      </c>
      <c r="T51" s="47">
        <f t="shared" si="6"/>
        <v>74700</v>
      </c>
      <c r="V51" s="47">
        <f t="shared" si="7"/>
        <v>0</v>
      </c>
      <c r="W51" s="47">
        <f t="shared" si="8"/>
        <v>0</v>
      </c>
      <c r="X51" s="47">
        <f t="shared" si="9"/>
        <v>74700</v>
      </c>
      <c r="AB51" s="50"/>
    </row>
    <row r="52" spans="2:28" x14ac:dyDescent="0.25">
      <c r="B52" s="26">
        <f t="shared" si="1"/>
        <v>2070</v>
      </c>
      <c r="C52" s="22">
        <f t="shared" si="4"/>
        <v>76800</v>
      </c>
      <c r="D52" s="47" t="str">
        <f t="shared" si="2"/>
        <v/>
      </c>
      <c r="E52" s="47" t="str">
        <f t="shared" si="13"/>
        <v/>
      </c>
      <c r="G52" s="47">
        <v>48</v>
      </c>
      <c r="H52" s="47">
        <f t="shared" si="11"/>
        <v>2070</v>
      </c>
      <c r="J52" s="47">
        <f>Visualisierung!$C$4</f>
        <v>2100</v>
      </c>
      <c r="K52" s="47">
        <f>J52*(1+(Visualisierung!$C$18/100)*G52)</f>
        <v>6132</v>
      </c>
      <c r="L52" s="47">
        <f>IF(Visualisierung!$C$17="nein",Berechnung!L51+Berechnung!J52,Berechnung!L51+Berechnung!K52)</f>
        <v>100800</v>
      </c>
      <c r="N52" s="47">
        <f>IF(Visualisierung!$C$13&gt;=Berechnung!G53,Berechnung!N51,0)</f>
        <v>0</v>
      </c>
      <c r="O52" s="47">
        <f t="shared" si="10"/>
        <v>-24000</v>
      </c>
      <c r="P52" s="47">
        <f>IF(Visualisierung!$C$17="nein",Berechnung!J52+Berechnung!N52,Berechnung!K52+Berechnung!N52)</f>
        <v>2100</v>
      </c>
      <c r="Q52" s="47">
        <f t="shared" si="12"/>
        <v>76800</v>
      </c>
      <c r="S52" s="47">
        <f t="shared" si="5"/>
        <v>0</v>
      </c>
      <c r="T52" s="47">
        <f t="shared" si="6"/>
        <v>76800</v>
      </c>
      <c r="V52" s="47">
        <f t="shared" si="7"/>
        <v>0</v>
      </c>
      <c r="W52" s="47">
        <f t="shared" si="8"/>
        <v>0</v>
      </c>
      <c r="X52" s="47">
        <f t="shared" si="9"/>
        <v>76800</v>
      </c>
      <c r="AB52" s="50"/>
    </row>
    <row r="53" spans="2:28" x14ac:dyDescent="0.25">
      <c r="B53" s="26">
        <f t="shared" si="1"/>
        <v>2071</v>
      </c>
      <c r="C53" s="22">
        <f t="shared" si="4"/>
        <v>78900</v>
      </c>
      <c r="D53" s="47" t="str">
        <f t="shared" si="2"/>
        <v/>
      </c>
      <c r="E53" s="47" t="str">
        <f t="shared" si="13"/>
        <v/>
      </c>
      <c r="G53" s="47">
        <v>49</v>
      </c>
      <c r="H53" s="47">
        <f t="shared" si="11"/>
        <v>2071</v>
      </c>
      <c r="J53" s="47">
        <f>Visualisierung!$C$4</f>
        <v>2100</v>
      </c>
      <c r="K53" s="47">
        <f>J53*(1+(Visualisierung!$C$18/100)*G53)</f>
        <v>6216</v>
      </c>
      <c r="L53" s="47">
        <f>IF(Visualisierung!$C$17="nein",Berechnung!L52+Berechnung!J53,Berechnung!L52+Berechnung!K53)</f>
        <v>102900</v>
      </c>
      <c r="N53" s="47">
        <f>IF(Visualisierung!$C$13&gt;=Berechnung!G54,Berechnung!N52,0)</f>
        <v>0</v>
      </c>
      <c r="O53" s="47">
        <f t="shared" si="10"/>
        <v>-24000</v>
      </c>
      <c r="P53" s="47">
        <f>IF(Visualisierung!$C$17="nein",Berechnung!J53+Berechnung!N53,Berechnung!K53+Berechnung!N53)</f>
        <v>2100</v>
      </c>
      <c r="Q53" s="47">
        <f t="shared" si="12"/>
        <v>78900</v>
      </c>
      <c r="S53" s="47">
        <f t="shared" si="5"/>
        <v>0</v>
      </c>
      <c r="T53" s="47">
        <f t="shared" si="6"/>
        <v>78900</v>
      </c>
      <c r="V53" s="47">
        <f t="shared" si="7"/>
        <v>0</v>
      </c>
      <c r="W53" s="47">
        <f t="shared" si="8"/>
        <v>0</v>
      </c>
      <c r="X53" s="47">
        <f t="shared" si="9"/>
        <v>78900</v>
      </c>
      <c r="AB53" s="50"/>
    </row>
    <row r="54" spans="2:28" ht="15.75" thickBot="1" x14ac:dyDescent="0.3">
      <c r="B54" s="27">
        <f t="shared" si="1"/>
        <v>2072</v>
      </c>
      <c r="C54" s="23">
        <f>Q54</f>
        <v>81000</v>
      </c>
      <c r="D54" s="47" t="str">
        <f t="shared" si="2"/>
        <v/>
      </c>
      <c r="E54" s="47" t="str">
        <f t="shared" si="13"/>
        <v/>
      </c>
      <c r="G54" s="47">
        <v>50</v>
      </c>
      <c r="H54" s="47">
        <f t="shared" si="11"/>
        <v>2072</v>
      </c>
      <c r="J54" s="47">
        <f>Visualisierung!$C$4</f>
        <v>2100</v>
      </c>
      <c r="K54" s="47">
        <f>J54*(1+(Visualisierung!$C$18/100)*G54)</f>
        <v>6300</v>
      </c>
      <c r="L54" s="47">
        <f>IF(Visualisierung!$C$17="nein",Berechnung!L53+Berechnung!J54,Berechnung!L53+Berechnung!K54)</f>
        <v>105000</v>
      </c>
      <c r="N54" s="47">
        <f>IF(Visualisierung!$C$13&gt;=Berechnung!G55,Berechnung!N53,0)</f>
        <v>0</v>
      </c>
      <c r="O54" s="47">
        <f t="shared" si="10"/>
        <v>-24000</v>
      </c>
      <c r="P54" s="47">
        <f>IF(Visualisierung!$C$17="nein",Berechnung!J54+Berechnung!N54,Berechnung!K54+Berechnung!N54)</f>
        <v>2100</v>
      </c>
      <c r="Q54" s="47">
        <f t="shared" si="12"/>
        <v>81000</v>
      </c>
      <c r="S54" s="47">
        <f t="shared" si="5"/>
        <v>0</v>
      </c>
      <c r="T54" s="47">
        <f t="shared" si="6"/>
        <v>81000</v>
      </c>
      <c r="V54" s="47">
        <f t="shared" si="7"/>
        <v>0</v>
      </c>
      <c r="W54" s="47">
        <f t="shared" si="8"/>
        <v>0</v>
      </c>
      <c r="X54" s="47">
        <f t="shared" si="9"/>
        <v>81000</v>
      </c>
      <c r="AB54" s="50"/>
    </row>
    <row r="55" spans="2:28" x14ac:dyDescent="0.25">
      <c r="AB55" s="50"/>
    </row>
    <row r="56" spans="2:28" x14ac:dyDescent="0.25">
      <c r="AB56" s="50"/>
    </row>
    <row r="57" spans="2:28" x14ac:dyDescent="0.25">
      <c r="AB57" s="50"/>
    </row>
    <row r="58" spans="2:28" x14ac:dyDescent="0.25">
      <c r="AB58" s="50"/>
    </row>
    <row r="59" spans="2:28" x14ac:dyDescent="0.25">
      <c r="AB59" s="50"/>
    </row>
    <row r="60" spans="2:28" x14ac:dyDescent="0.25">
      <c r="AB60" s="50"/>
    </row>
    <row r="61" spans="2:28" x14ac:dyDescent="0.25">
      <c r="AB61" s="50"/>
    </row>
  </sheetData>
  <sheetProtection sheet="1" objects="1" scenarios="1" selectLockedCells="1"/>
  <mergeCells count="1">
    <mergeCell ref="T2:U2"/>
  </mergeCells>
  <conditionalFormatting sqref="C4:C5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Visualisierung</vt:lpstr>
      <vt:lpstr>Berechnung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Brünler, P.</cp:lastModifiedBy>
  <cp:lastPrinted>2012-12-17T08:21:35Z</cp:lastPrinted>
  <dcterms:created xsi:type="dcterms:W3CDTF">2012-12-15T17:53:40Z</dcterms:created>
  <dcterms:modified xsi:type="dcterms:W3CDTF">2022-03-02T09:10:38Z</dcterms:modified>
</cp:coreProperties>
</file>